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59"/>
  </bookViews>
  <sheets>
    <sheet name="ΑΠΟΛΟΓΙΣΜΟΣ 2023" sheetId="1" r:id="rId1"/>
    <sheet name="ΤΑΜ.ΔΙΑΘΕΣΙΜΑ 2023" sheetId="2" r:id="rId2"/>
    <sheet name="ΑΠΟΛ. ΚΡΑΤΙΚΩΝ ΕΠΙΧΟΡΗΓ.2023" sheetId="5" r:id="rId3"/>
    <sheet name="ΑΠ.2023 ΥΠ. ΠΟΛΙΤΙΣΜΟΥ" sheetId="6" r:id="rId4"/>
    <sheet name="ΑΠ.2023 ΔΗΜΟΥ ΚΟΜΟΤΗΝΗΣ" sheetId="10" r:id="rId5"/>
    <sheet name="ΚΡΑΤΙΚΟ ΛΑΧΕΙΟ 2022- 2023" sheetId="11" r:id="rId6"/>
    <sheet name="ΥΠΟΥΡ.ΕΡΓ.2022-2023" sheetId="12" r:id="rId7"/>
  </sheets>
  <calcPr calcId="152511" concurrentCalc="0"/>
</workbook>
</file>

<file path=xl/calcChain.xml><?xml version="1.0" encoding="utf-8"?>
<calcChain xmlns="http://schemas.openxmlformats.org/spreadsheetml/2006/main">
  <c r="B66" i="1" l="1"/>
  <c r="B31" i="2"/>
  <c r="B69" i="1"/>
  <c r="B29" i="2"/>
  <c r="B52" i="1"/>
  <c r="B56" i="1"/>
  <c r="B50" i="1"/>
  <c r="B44" i="1"/>
  <c r="B49" i="1"/>
  <c r="B57" i="1"/>
  <c r="B54" i="1"/>
  <c r="B51" i="1"/>
  <c r="B78" i="1"/>
  <c r="B47" i="1"/>
  <c r="B71" i="1"/>
  <c r="B72" i="1"/>
  <c r="B70" i="1"/>
  <c r="B65" i="1"/>
  <c r="B67" i="1"/>
  <c r="B63" i="1"/>
  <c r="B61" i="1"/>
  <c r="B62" i="1"/>
  <c r="B58" i="1"/>
  <c r="B46" i="1"/>
  <c r="B45" i="1"/>
  <c r="B42" i="1"/>
  <c r="B40" i="1"/>
  <c r="B39" i="1"/>
  <c r="B24" i="1"/>
  <c r="B17" i="1"/>
  <c r="C17" i="1"/>
  <c r="B10" i="1"/>
  <c r="B8" i="1"/>
  <c r="C72" i="1"/>
  <c r="C76" i="1"/>
  <c r="C71" i="1"/>
  <c r="C70" i="1"/>
  <c r="C69" i="1"/>
  <c r="C68" i="1"/>
  <c r="C66" i="1"/>
  <c r="C65" i="1"/>
  <c r="C64" i="1"/>
  <c r="C63" i="1"/>
  <c r="C62" i="1"/>
  <c r="C61" i="1"/>
  <c r="C58" i="1"/>
  <c r="C57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2" i="1"/>
  <c r="C29" i="1"/>
  <c r="C28" i="1"/>
  <c r="C26" i="1"/>
  <c r="C23" i="1"/>
  <c r="C19" i="1"/>
  <c r="C11" i="1"/>
  <c r="C10" i="1"/>
  <c r="C8" i="1"/>
  <c r="C7" i="1"/>
  <c r="C73" i="1"/>
  <c r="C43" i="1"/>
  <c r="C9" i="1"/>
  <c r="C36" i="1"/>
  <c r="B25" i="5"/>
  <c r="B23" i="12"/>
  <c r="B31" i="12"/>
  <c r="B17" i="5"/>
  <c r="C75" i="1"/>
  <c r="B8" i="5"/>
  <c r="B22" i="5"/>
  <c r="B33" i="6"/>
  <c r="B17" i="6"/>
  <c r="B35" i="6"/>
  <c r="C16" i="10"/>
  <c r="C15" i="10"/>
  <c r="C7" i="10"/>
  <c r="B17" i="11"/>
  <c r="B17" i="12"/>
  <c r="C53" i="5"/>
  <c r="B48" i="5"/>
  <c r="B46" i="5"/>
  <c r="B11" i="5"/>
  <c r="B13" i="5"/>
  <c r="B20" i="5"/>
  <c r="B21" i="5"/>
  <c r="B10" i="5"/>
  <c r="C8" i="5"/>
  <c r="C24" i="5"/>
  <c r="C27" i="5"/>
  <c r="C14" i="5"/>
  <c r="B33" i="12"/>
  <c r="B21" i="12"/>
  <c r="B31" i="11"/>
  <c r="B33" i="11"/>
  <c r="B23" i="6"/>
  <c r="B31" i="6"/>
  <c r="C51" i="5"/>
  <c r="B35" i="12"/>
  <c r="B35" i="11"/>
  <c r="B32" i="1"/>
  <c r="B19" i="1"/>
  <c r="B9" i="1"/>
  <c r="B26" i="1"/>
  <c r="B29" i="1"/>
  <c r="C22" i="5"/>
  <c r="C55" i="5"/>
  <c r="B38" i="1"/>
  <c r="B79" i="1"/>
  <c r="B27" i="5"/>
  <c r="B24" i="5"/>
  <c r="B51" i="5"/>
  <c r="B53" i="5"/>
  <c r="B23" i="1"/>
  <c r="B14" i="5"/>
  <c r="B55" i="5"/>
  <c r="B64" i="1"/>
  <c r="B43" i="1"/>
  <c r="B41" i="1"/>
  <c r="B53" i="1"/>
  <c r="B73" i="1"/>
  <c r="B7" i="1"/>
  <c r="B36" i="1"/>
  <c r="B75" i="1"/>
  <c r="C16" i="2"/>
  <c r="B80" i="1"/>
</calcChain>
</file>

<file path=xl/sharedStrings.xml><?xml version="1.0" encoding="utf-8"?>
<sst xmlns="http://schemas.openxmlformats.org/spreadsheetml/2006/main" count="261" uniqueCount="160">
  <si>
    <t>ΟΙΚΟΝΟΜΙΚΑ ΣΤΟΙΧΕΙΑ (*)</t>
  </si>
  <si>
    <t xml:space="preserve">1.    Πωλήσεις αποθεμάτων και υπηρεσιών    </t>
  </si>
  <si>
    <t xml:space="preserve">2.    Οργανικά έσοδα               </t>
  </si>
  <si>
    <t>3.    Επιχορηγήσεις</t>
  </si>
  <si>
    <t>5.    Δωρεές</t>
  </si>
  <si>
    <t>5α.   Από δωρεές ιδιωτών</t>
  </si>
  <si>
    <t>6.    Λοιπά έσοδα</t>
  </si>
  <si>
    <t>6α.   Έσοδα από εκδηλώσεις</t>
  </si>
  <si>
    <t>18.    Λοιπός εξοπλισμός</t>
  </si>
  <si>
    <t xml:space="preserve">19.    Έκτακτα και ανόργανα έξοδα          </t>
  </si>
  <si>
    <t>20.    Επενδύσεις-Έξοδα κτιρίου</t>
  </si>
  <si>
    <t>ΤΑΜΕΙΑΚΟ ΥΠΟΛΟΙΠΟ ΠΡΟΗΓΟΥΜΕΝΗΣ ΧΡΗΣΗΣ</t>
  </si>
  <si>
    <t>ΣΩΡΕΥΤΙΚΟ ΤΑΜΕΙΑΚΟ ΠΛΕΟΝΑΣΜΑ ΧΡΗΣΗΣ</t>
  </si>
  <si>
    <t xml:space="preserve">6.    Έξοδα ταξιδιών                             </t>
  </si>
  <si>
    <t xml:space="preserve">10.    Συνδρομές - εισφορές          </t>
  </si>
  <si>
    <t xml:space="preserve">11.    Δωρεές - επιχορηγήσεις               </t>
  </si>
  <si>
    <t xml:space="preserve">12.    Έντυπα - γραφική ύλη   </t>
  </si>
  <si>
    <t xml:space="preserve">7.    Προκαταβολές σε προμηθευτές   </t>
  </si>
  <si>
    <t xml:space="preserve">13.    Υλικά άμεσης ανάλωσης </t>
  </si>
  <si>
    <t xml:space="preserve">14.    Έξοδα δημοσιεύσεων    </t>
  </si>
  <si>
    <t xml:space="preserve">15.    Έξοδα συμμετοχών και χρεογράφων </t>
  </si>
  <si>
    <t xml:space="preserve">16.    Διάφορα έξοδα  </t>
  </si>
  <si>
    <t xml:space="preserve">17.    Τόκοι και συναφή έξοδα </t>
  </si>
  <si>
    <t>Α.                               ΕΣΟΔΑ ΧΡΗΣΗΣ</t>
  </si>
  <si>
    <t xml:space="preserve">ΣΥΝΟΛΟ              ΕΣΟΔΩΝ  ΧΡΗΣΗΣ          </t>
  </si>
  <si>
    <t>Β.                                  ΕΞΟΔΑ ΧΡΗΣΗΣ</t>
  </si>
  <si>
    <t>ΣΥΝΟΛΟ         ΕΞΟΔΩΝ   ΧΡΗΣΗΣ</t>
  </si>
  <si>
    <t>ΚΑΘΑΡΑ  ΑΠΟΤΕΛΕΣΜΑ ΧΡΗΣΗΣ                 { Α-Β }</t>
  </si>
  <si>
    <t xml:space="preserve">8.    Έξοδα εκθέσεων-εκδηλώσεων  και επιδείξεων </t>
  </si>
  <si>
    <t>9.    Ειδικά έξοδα για αγορές υλικών</t>
  </si>
  <si>
    <t>4β. Τακτικές συνδρομές μελών</t>
  </si>
  <si>
    <t>7. Χρηματοοικονομικά έσοδα</t>
  </si>
  <si>
    <t>7α.   Τόκοι καταθέσεων</t>
  </si>
  <si>
    <t xml:space="preserve">1.    Αμοιβές και έξοδα προσωπικού          </t>
  </si>
  <si>
    <t xml:space="preserve">2.    Αμοιβές και έξοδα τρίτων                          </t>
  </si>
  <si>
    <t xml:space="preserve">4.    Φόροι - τέλη                                 </t>
  </si>
  <si>
    <t xml:space="preserve">5.    Έξοδα μεταφορών                         </t>
  </si>
  <si>
    <t>8. Έκτακτα έσοδα</t>
  </si>
  <si>
    <t>1α. Αμοιβές έμμισθου προσωπικού</t>
  </si>
  <si>
    <t>3α. Ηλεκτρικό ρεύμα</t>
  </si>
  <si>
    <t>3β. Τηλεπικοινωνίες</t>
  </si>
  <si>
    <t xml:space="preserve">3.    Παροχές τρίτων </t>
  </si>
  <si>
    <t>Απολογισμός</t>
  </si>
  <si>
    <t>ΟΝΟΜΑΣΙΑ ΛΟΓ/ΜΟΥ</t>
  </si>
  <si>
    <t>ΤΡΑΠΕΖΑ</t>
  </si>
  <si>
    <t>ΠΟΣΟ</t>
  </si>
  <si>
    <t>ΤΑΜΕΙΟ</t>
  </si>
  <si>
    <t>ΕΘΝΙΚΗ</t>
  </si>
  <si>
    <t>ΠΕΙΡΑΙΩΣ</t>
  </si>
  <si>
    <t>ALPHA</t>
  </si>
  <si>
    <t>EUROBANK</t>
  </si>
  <si>
    <t>ΣΥΝΟΛΟ ΔΙΑΘΕΣΙΜΩΝ</t>
  </si>
  <si>
    <t>Η ΠΡΟΕΔΡΟΣ</t>
  </si>
  <si>
    <t>Λιβεριάδου Αναστασία</t>
  </si>
  <si>
    <t>Ο ΤΑΜΙΑΣ</t>
  </si>
  <si>
    <t>1β. Εργοδοτικές εισφορές</t>
  </si>
  <si>
    <t xml:space="preserve">3γ. Ύδρευση </t>
  </si>
  <si>
    <t xml:space="preserve">13α.    Υλικά άμεσης ανάλωσης </t>
  </si>
  <si>
    <t>13β.    Έξοδα σίτισης</t>
  </si>
  <si>
    <t>2α. Έσοδα από ΕΟΠΥΥ</t>
  </si>
  <si>
    <t>3α. Επιχορήγηση για ΚΔΗΦ από ΕΣΠΑ</t>
  </si>
  <si>
    <t>2α. Αμοιβές συνεργατών με σύμβαση έργου</t>
  </si>
  <si>
    <t>Α.        ΕΣΟΔΑ</t>
  </si>
  <si>
    <t>1.     ΕΙΣΗΤΗΡΙΑ</t>
  </si>
  <si>
    <t>2.   ΧΟΡΗΓΙΕΣ</t>
  </si>
  <si>
    <t>ΠΕΡΙΦΕΡΕΙΑ ΑΜΘ</t>
  </si>
  <si>
    <t>ΔΕΚΕΠΑΚ ΔΗΜΟΥ ΚΟΜΟΤΗΝΗΣ</t>
  </si>
  <si>
    <t>3.   ΙΔΙΑ ΣΥΜΜΕΤΟΧΗ</t>
  </si>
  <si>
    <t>4.   ΕΠΙΔΟΤΗΣΗ</t>
  </si>
  <si>
    <t xml:space="preserve">ΣΥΝΟΛΟ ΕΣΟΔΩΝ </t>
  </si>
  <si>
    <t>Β.     ΕΞΟΔΑ</t>
  </si>
  <si>
    <t>5. ΠΡΟΒΟΛΗ ΕΠΙΚΟΙΝΩΝΙΑ</t>
  </si>
  <si>
    <t>ΣΥΝΟΛΟ ΕΞΟΔΩΝ</t>
  </si>
  <si>
    <t>1.     ΠΑΡΑΓΩΓΗ</t>
  </si>
  <si>
    <t>2.    ΑΜΟΙΒΕΣ ΕΡΓΑΖΟΜΕΝΩΝ</t>
  </si>
  <si>
    <t>3.    ΠΝΕΥΜΑΤΙΚΑ ΔΙΚΑΙΩΜΑΤΑ</t>
  </si>
  <si>
    <t>4. ΜΙΣΘΩΣΗ ΧΩΡΟΥ</t>
  </si>
  <si>
    <t>3α.Επιχορήγηση Υπουργείου Εσωτερικών</t>
  </si>
  <si>
    <t>3β. Επιχορήγηση Υπουργείου Πολιτισμού και Αθλητισμού</t>
  </si>
  <si>
    <t xml:space="preserve">4.   Χορηγίες                                            </t>
  </si>
  <si>
    <t>4α.Χορηγίες για εκδήλωση Υπουργείου Πολιτισμού</t>
  </si>
  <si>
    <t>1α. Κόστος έμμισθου προσωπικού</t>
  </si>
  <si>
    <t>2α. Αμοιβές για πνευματικά δικαιώματα</t>
  </si>
  <si>
    <t>3α. Ενοίκια λοιπού εξοπλισμού</t>
  </si>
  <si>
    <t>1.β Κόστος παραγωγής</t>
  </si>
  <si>
    <t>3β. Επιχορήγηση για ΣΥΔ από ΕΣΠΑ</t>
  </si>
  <si>
    <t>3γ.Επιχορήγηση Υπουργείου Εσωτερικών</t>
  </si>
  <si>
    <t>3δ. Επιχορήγηση Υπουργείου Πολιτισμού και Αθλητισμού</t>
  </si>
  <si>
    <t>3ε. Επιχορήγηση από Περιφέρεια ΑΜΘ</t>
  </si>
  <si>
    <t>ΣΥΝΟΛΟ   ΕΞΟΔΩΝ   ΧΡΗΣΗΣ</t>
  </si>
  <si>
    <t>3γ.Επιχορήγηση Περιφέρειας ΑΜΘ</t>
  </si>
  <si>
    <t>Διευκρυνίσεις:</t>
  </si>
  <si>
    <t>5β.   Δωρεές για ανέγερση ΣΥΔ</t>
  </si>
  <si>
    <t>4α Τέλη κυκλοφορίας μεταφ. Μέσων</t>
  </si>
  <si>
    <t>4β. Παρακρατούμενοι φόροι</t>
  </si>
  <si>
    <t>18.    Επενδύσεις-Έξοδα κτιρίου</t>
  </si>
  <si>
    <t>19. Αποσβέσεις</t>
  </si>
  <si>
    <t xml:space="preserve">ΣΥΝΟΛΟ   ΕΣΟΔΩΝ    ΧΡΗΣΗΣ          </t>
  </si>
  <si>
    <t>2β. Αμοιβές εξωτερικών συνεργατών</t>
  </si>
  <si>
    <t xml:space="preserve">Η </t>
  </si>
  <si>
    <t>ΠΡΟΕΔΡΟΣ</t>
  </si>
  <si>
    <t xml:space="preserve">Ο </t>
  </si>
  <si>
    <t>ΤΑΜΙΑΣ</t>
  </si>
  <si>
    <t>Ποιμενίδης Δημήτριος</t>
  </si>
  <si>
    <t>046</t>
  </si>
  <si>
    <t>9.  Έξοδα φιλοξενείας</t>
  </si>
  <si>
    <t xml:space="preserve">8.    Έξοδα προβολής </t>
  </si>
  <si>
    <t xml:space="preserve">11.    Έξοδα εκδηλώσεων           </t>
  </si>
  <si>
    <t>ΙΔΙΑ ΣΥΜΜΕΤΟΧΗ</t>
  </si>
  <si>
    <t>Ποιμενίδης Δημήτρης</t>
  </si>
  <si>
    <t>6.    Ιδία συμμετοχή</t>
  </si>
  <si>
    <t>8α Σωρευτικό απόθεμα προηγούμενης χρήσης</t>
  </si>
  <si>
    <t>ΑΠΟΛΟΓΙΣΜΟΣ ΕΠΙΧΟΡΗΓΗΣΗΣ ΠΕΡΙΦΕΡΕΙΑΣ ΑΝ.ΜΑΚΕΔΟΝΙΑΣ ΚΑΙ ΘΡΑΚΗΣ</t>
  </si>
  <si>
    <t>Β.    ΕΞΟΔΑ</t>
  </si>
  <si>
    <t>3δ.Επιχορήγηση Δήμου Κομοτηνής</t>
  </si>
  <si>
    <t>6. ΕΝΟΙΚΙΑΣΗ-ΑΓΟΡΑ ΕΞΟΠΛΙΣΜΟΥ</t>
  </si>
  <si>
    <t>3στ. Επιχορήγηση από Δήμο Κομοτηνής</t>
  </si>
  <si>
    <t>6α.   Έσοδα από ενοίκια</t>
  </si>
  <si>
    <t>7β. Έσοδα από μετοχές</t>
  </si>
  <si>
    <t xml:space="preserve">4α. Έκτακτες συνδρομές μελών </t>
  </si>
  <si>
    <t>4γ. Παροχές μελών για ΣΥΔ</t>
  </si>
  <si>
    <t xml:space="preserve">4.    Συνδρομές- Παροχές μελών                                            </t>
  </si>
  <si>
    <t>6β. Έσοδα από συμμετοχή σε ERASMUS</t>
  </si>
  <si>
    <t>8β. Έσοδα προηγούμενης χρήσης</t>
  </si>
  <si>
    <t>ΑΠΟΛΟΓΙΣΜΟΣ- ΠΕΡΙΟΔΕΙΑ ΠΑΡΑΣΤΑΣΗΣ Ο ΜΙΚΡΟΣ ΠΡΙΓΚΙΠΑΣ ΓΙΑ ΤΟ ΕΤΟΣ 2022-2023   ΚΑΙ ΣΥΓΧΡΟΝΟΣ ΧΟΡΟΣ ΓΙΑ ΑΜΕΑ 2023-2024</t>
  </si>
  <si>
    <t>Παρασκευή  23 Φεβρουαρίου  2024</t>
  </si>
  <si>
    <t>1. ΜΙΣΘΟΔΟΣΙΑ ΓΙΑ ΜΙΚΡΟ ΠΡΙΓΚΗΠΑ</t>
  </si>
  <si>
    <t>ΑΠΟΛΟΓΙΣΜΟΣ- ΚΡΑΤΙΚΟΥ ΛΑΧΕΙΟΥ 2022-2023</t>
  </si>
  <si>
    <t>6. ΔΙΑΦΟΡΑ ΕΞΟΔΑ</t>
  </si>
  <si>
    <t>ΑΠΟΛΟΓΙΣΜΟΣ- ΕΠΙΧΟΡΗΓΗΣΗ ΔΑΠΑΝΩΝ ΛΕΙΤΟΥΡΓΙΑΣ ΑΠΌ ΠΑΜΘ 2022-2023</t>
  </si>
  <si>
    <t>1.     ΠΑΓΙΟΣ ΕΞΟΠΛΙΣΜΟΣ</t>
  </si>
  <si>
    <t>ΚΑΤΑΣΤΑΣΗ ΤΑΜΕΙΑΚΩΝ ΔΙΑΘΕΣΙΜΩΝ ΤΗΝ 31-12-2023</t>
  </si>
  <si>
    <t>ΕΙΔΙΚΟΣ ΑΠΟΛΟΓΙΣΜΟΣ ΚΡΑΤΙΚΩΝ ΕΠΙΧΟΡΗΓΗΣΕΩΝ ΕΤΟΥΣ 2023</t>
  </si>
  <si>
    <t>3δ.Επιχορήγηση Κρατικού Λαχείου</t>
  </si>
  <si>
    <t>ΑΠΟΛΟΓΙΣΜΟΣ ΔΙΑΧΕΙΡΙΣΤΙΚΟΥ ΕΤΟΥΣ 2023</t>
  </si>
  <si>
    <t>ΥΠΟΛΟΙΠΟ ΕΠΙΧΟΡ. ΠΑΜΘ ΑΠΟ 2022 ΑΔΑ 6ΦΣΝ7ΛΒ-0ΣΛ</t>
  </si>
  <si>
    <t>ΕΠΙΧΟΡ. ΠΑΜΘ 2023 ΑΔΑ ΨΡ0Δ7ΛΒ-ΧΓΛ</t>
  </si>
  <si>
    <t>ΚΡΑΤΙΚΟΥ ΛΑΧΕΙΟΥ 2023 ΑΔΑ Ρ00Χ7ΛΒ-ΔΚΔ</t>
  </si>
  <si>
    <t>ΥΠΟΛΟΙΠΟ ΕΠΙΧΟΡ. ΚΡΑΤΙΚΟΥ ΛΑΧΕΙΟΥ ΑΠΟ 2022 ΑΔΑ ΨΣΒΔ46ΜΤΛΚ-3ΛΧ</t>
  </si>
  <si>
    <t>ΕΠΙΧΟΡΗΓΗΣΗ ΔΗΜΟΥ ΚΟΜΟΤΗΝΗΣ ΑΔΑ 6ΣΟ2ΩΛΟ-ΡΟΝ</t>
  </si>
  <si>
    <t>ΥΠΟΥΡΓΕΙΟ ΠΟΛΙΤΙΣΜΟΥ ΑΔΑ 61ΥΛ46ΝΚΟΤ-Ω30</t>
  </si>
  <si>
    <t>ΥΠΟΛΟΙΠΟ ΕΠΙΧΟΡΗΓΗΣΗΣ ΑΠΟ 2022 ΑΔΑ 6Ζ1Ε4653Π4</t>
  </si>
  <si>
    <t>3στ. Επιχορήγηση επένδυσης μέσω CLLD LEADER</t>
  </si>
  <si>
    <t>3η. Επιχορήγηση από κρατικό λαχείο</t>
  </si>
  <si>
    <t>3ζ. Αναλογούσες επιχορηγήσεις μέσω προγραμμάτων</t>
  </si>
  <si>
    <t>8α. Δανεισμός από μέλος του Δ.Σ.</t>
  </si>
  <si>
    <t>3δ. Επισκευές κτιρίων</t>
  </si>
  <si>
    <t>3ε. Επισκευές εξοπλισμού</t>
  </si>
  <si>
    <t>3στ. Επισκευές μεταφορικών μέσων</t>
  </si>
  <si>
    <t>3ζ. Ασφάλιστρα πυρός-μεταφορ. Μέσων</t>
  </si>
  <si>
    <t>3η. Ενοίκια για ΣΥΔ-Εργαστήρια</t>
  </si>
  <si>
    <t>3θ. Θέρμανση</t>
  </si>
  <si>
    <t>ΜΕΙΟΝ ΕΣΟΔΑ ΧΡΗΣΗΣ 2022 ΕΙΣΠΡΑΚΤΕΑ ΣΤΗΝ ΕΠΟΜΕΝΗ ΧΡΗΣΗ</t>
  </si>
  <si>
    <t>8γ.Αποζημείωση από ασφαλιστική εταιρία</t>
  </si>
  <si>
    <t>ΜΕΙΟΝ ΕΣΟΔΑ ΧΡΗΣΗΣ 2023 ΠΛΗΡΩΤΕΑ ΣΤΟ 2024</t>
  </si>
  <si>
    <t>4γ. Φόροι εισοδήματος- Ένφια</t>
  </si>
  <si>
    <t>ΜΙΣΘΟΔΟΣΙΕΣ</t>
  </si>
  <si>
    <t>ΑΠΌ ΕΞΟΔΑ</t>
  </si>
  <si>
    <t>ΑΝΑΛΗΨΕΙΣ</t>
  </si>
  <si>
    <t>ΜΕΙΟΝ ΕΣΟΔΑ ΕΠΟΜΕΝΩΝ ΧΡΗΣΕΩΝ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</si>
</sst>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Times New Roman"/>
      <family val="1"/>
      <charset val="161"/>
    </font>
    <font>
      <i/>
      <u/>
      <sz val="11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3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0" fillId="0" borderId="2" xfId="0" applyBorder="1"/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/>
    <xf numFmtId="4" fontId="0" fillId="0" borderId="0" xfId="0" applyNumberFormat="1"/>
    <xf numFmtId="4" fontId="0" fillId="2" borderId="1" xfId="0" applyNumberFormat="1" applyFill="1" applyBorder="1" applyAlignment="1">
      <alignment horizontal="center"/>
    </xf>
    <xf numFmtId="0" fontId="14" fillId="0" borderId="0" xfId="0" applyFont="1"/>
    <xf numFmtId="0" fontId="0" fillId="0" borderId="5" xfId="0" applyBorder="1"/>
    <xf numFmtId="4" fontId="14" fillId="0" borderId="6" xfId="0" applyNumberFormat="1" applyFont="1" applyBorder="1"/>
    <xf numFmtId="0" fontId="12" fillId="0" borderId="0" xfId="0" applyFont="1"/>
    <xf numFmtId="0" fontId="12" fillId="0" borderId="1" xfId="0" applyFont="1" applyBorder="1"/>
    <xf numFmtId="0" fontId="11" fillId="0" borderId="1" xfId="0" applyFont="1" applyBorder="1"/>
    <xf numFmtId="4" fontId="17" fillId="0" borderId="1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/>
    <xf numFmtId="0" fontId="14" fillId="3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center"/>
    </xf>
    <xf numFmtId="0" fontId="14" fillId="3" borderId="1" xfId="0" applyFont="1" applyFill="1" applyBorder="1"/>
    <xf numFmtId="0" fontId="19" fillId="0" borderId="0" xfId="0" applyFont="1"/>
    <xf numFmtId="0" fontId="0" fillId="0" borderId="0" xfId="0" applyAlignment="1">
      <alignment horizontal="center"/>
    </xf>
    <xf numFmtId="0" fontId="14" fillId="0" borderId="3" xfId="0" applyFont="1" applyBorder="1"/>
    <xf numFmtId="4" fontId="10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" fontId="14" fillId="0" borderId="3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/>
    <xf numFmtId="4" fontId="7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3" xfId="0" applyFont="1" applyBorder="1"/>
    <xf numFmtId="4" fontId="6" fillId="0" borderId="3" xfId="0" applyNumberFormat="1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5" fillId="2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4" fontId="12" fillId="0" borderId="0" xfId="0" applyNumberFormat="1" applyFont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2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4" fontId="18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topLeftCell="A58" zoomScale="110" zoomScaleNormal="110" workbookViewId="0">
      <selection activeCell="A78" sqref="A78"/>
    </sheetView>
  </sheetViews>
  <sheetFormatPr defaultRowHeight="15" x14ac:dyDescent="0.25"/>
  <cols>
    <col min="1" max="1" width="52" customWidth="1"/>
    <col min="2" max="2" width="23.5703125" style="34" customWidth="1"/>
    <col min="3" max="3" width="18.5703125" style="4" customWidth="1"/>
    <col min="5" max="5" width="10.140625" bestFit="1" customWidth="1"/>
    <col min="6" max="6" width="10.28515625" bestFit="1" customWidth="1"/>
  </cols>
  <sheetData>
    <row r="1" spans="1:5" ht="15.75" x14ac:dyDescent="0.25">
      <c r="A1" s="10" t="s">
        <v>134</v>
      </c>
      <c r="B1" s="47"/>
    </row>
    <row r="3" spans="1:5" x14ac:dyDescent="0.25">
      <c r="A3" s="6" t="s">
        <v>0</v>
      </c>
      <c r="B3" s="8" t="s">
        <v>42</v>
      </c>
      <c r="C3" s="8" t="s">
        <v>42</v>
      </c>
    </row>
    <row r="4" spans="1:5" x14ac:dyDescent="0.25">
      <c r="A4" s="7"/>
      <c r="B4" s="9">
        <v>2023</v>
      </c>
      <c r="C4" s="9">
        <v>2022</v>
      </c>
    </row>
    <row r="5" spans="1:5" x14ac:dyDescent="0.25">
      <c r="A5" s="5" t="s">
        <v>23</v>
      </c>
      <c r="B5" s="40"/>
      <c r="C5" s="40"/>
    </row>
    <row r="6" spans="1:5" x14ac:dyDescent="0.25">
      <c r="A6" s="11" t="s">
        <v>1</v>
      </c>
      <c r="B6" s="41">
        <v>0</v>
      </c>
      <c r="C6" s="41">
        <v>0</v>
      </c>
    </row>
    <row r="7" spans="1:5" x14ac:dyDescent="0.25">
      <c r="A7" s="11" t="s">
        <v>2</v>
      </c>
      <c r="B7" s="20">
        <f>B8</f>
        <v>354220</v>
      </c>
      <c r="C7" s="20">
        <f>C8</f>
        <v>335980</v>
      </c>
    </row>
    <row r="8" spans="1:5" s="17" customFormat="1" x14ac:dyDescent="0.25">
      <c r="A8" s="19" t="s">
        <v>59</v>
      </c>
      <c r="B8" s="44">
        <f>256480+97740</f>
        <v>354220</v>
      </c>
      <c r="C8" s="44">
        <f>261120+74860</f>
        <v>335980</v>
      </c>
      <c r="E8" s="67"/>
    </row>
    <row r="9" spans="1:5" x14ac:dyDescent="0.25">
      <c r="A9" s="11" t="s">
        <v>3</v>
      </c>
      <c r="B9" s="20">
        <f>SUM(B10:B18)</f>
        <v>634828.42000000004</v>
      </c>
      <c r="C9" s="20">
        <f>SUM(C10:C18)</f>
        <v>293992.38</v>
      </c>
    </row>
    <row r="10" spans="1:5" x14ac:dyDescent="0.25">
      <c r="A10" s="1" t="s">
        <v>60</v>
      </c>
      <c r="B10" s="42">
        <f>112400+170900.51</f>
        <v>283300.51</v>
      </c>
      <c r="C10" s="42">
        <f>177080-107600</f>
        <v>69480</v>
      </c>
    </row>
    <row r="11" spans="1:5" x14ac:dyDescent="0.25">
      <c r="A11" s="1" t="s">
        <v>85</v>
      </c>
      <c r="B11" s="42">
        <v>328221.53999999998</v>
      </c>
      <c r="C11" s="42">
        <f>277038.46-(95490.83-25247.84)</f>
        <v>206795.47000000003</v>
      </c>
    </row>
    <row r="12" spans="1:5" x14ac:dyDescent="0.25">
      <c r="A12" s="1" t="s">
        <v>86</v>
      </c>
      <c r="B12" s="42">
        <v>0</v>
      </c>
      <c r="C12" s="42">
        <v>0</v>
      </c>
    </row>
    <row r="13" spans="1:5" x14ac:dyDescent="0.25">
      <c r="A13" s="1" t="s">
        <v>87</v>
      </c>
      <c r="B13" s="42">
        <v>10000</v>
      </c>
      <c r="C13" s="42">
        <v>10000</v>
      </c>
    </row>
    <row r="14" spans="1:5" x14ac:dyDescent="0.25">
      <c r="A14" s="1" t="s">
        <v>88</v>
      </c>
      <c r="B14" s="42">
        <v>5000</v>
      </c>
      <c r="C14" s="42">
        <v>0</v>
      </c>
    </row>
    <row r="15" spans="1:5" x14ac:dyDescent="0.25">
      <c r="A15" s="1" t="s">
        <v>116</v>
      </c>
      <c r="B15" s="42">
        <v>1000</v>
      </c>
      <c r="C15" s="42">
        <v>2260</v>
      </c>
    </row>
    <row r="16" spans="1:5" x14ac:dyDescent="0.25">
      <c r="A16" s="1" t="s">
        <v>142</v>
      </c>
      <c r="B16" s="42">
        <v>0</v>
      </c>
      <c r="C16" s="42">
        <v>0</v>
      </c>
    </row>
    <row r="17" spans="1:3" x14ac:dyDescent="0.25">
      <c r="A17" s="1" t="s">
        <v>144</v>
      </c>
      <c r="B17" s="42">
        <f>4922.31+384.06</f>
        <v>5306.3700000000008</v>
      </c>
      <c r="C17" s="42">
        <f>5045.9+411.01</f>
        <v>5456.91</v>
      </c>
    </row>
    <row r="18" spans="1:3" x14ac:dyDescent="0.25">
      <c r="A18" s="1" t="s">
        <v>143</v>
      </c>
      <c r="B18" s="42">
        <v>2000</v>
      </c>
      <c r="C18" s="42">
        <v>0</v>
      </c>
    </row>
    <row r="19" spans="1:3" x14ac:dyDescent="0.25">
      <c r="A19" s="11" t="s">
        <v>121</v>
      </c>
      <c r="B19" s="20">
        <f>B20+B21+B22</f>
        <v>12200</v>
      </c>
      <c r="C19" s="20">
        <f>C20+C21+C22</f>
        <v>12690</v>
      </c>
    </row>
    <row r="20" spans="1:3" x14ac:dyDescent="0.25">
      <c r="A20" s="1" t="s">
        <v>119</v>
      </c>
      <c r="B20" s="42">
        <v>0</v>
      </c>
      <c r="C20" s="42">
        <v>0</v>
      </c>
    </row>
    <row r="21" spans="1:3" x14ac:dyDescent="0.25">
      <c r="A21" s="1" t="s">
        <v>30</v>
      </c>
      <c r="B21" s="42">
        <v>3730</v>
      </c>
      <c r="C21" s="42">
        <v>3190</v>
      </c>
    </row>
    <row r="22" spans="1:3" x14ac:dyDescent="0.25">
      <c r="A22" s="1" t="s">
        <v>120</v>
      </c>
      <c r="B22" s="42">
        <v>8470</v>
      </c>
      <c r="C22" s="42">
        <v>9500</v>
      </c>
    </row>
    <row r="23" spans="1:3" x14ac:dyDescent="0.25">
      <c r="A23" s="11" t="s">
        <v>4</v>
      </c>
      <c r="B23" s="23">
        <f>B24+B25</f>
        <v>28912.15</v>
      </c>
      <c r="C23" s="23">
        <f>C24+C25</f>
        <v>22197</v>
      </c>
    </row>
    <row r="24" spans="1:3" x14ac:dyDescent="0.25">
      <c r="A24" s="1" t="s">
        <v>5</v>
      </c>
      <c r="B24" s="42">
        <f>23388.22+5523.93</f>
        <v>28912.15</v>
      </c>
      <c r="C24" s="42">
        <v>22197</v>
      </c>
    </row>
    <row r="25" spans="1:3" x14ac:dyDescent="0.25">
      <c r="A25" s="1" t="s">
        <v>92</v>
      </c>
      <c r="B25" s="3">
        <v>0</v>
      </c>
      <c r="C25" s="3">
        <v>0</v>
      </c>
    </row>
    <row r="26" spans="1:3" x14ac:dyDescent="0.25">
      <c r="A26" s="11" t="s">
        <v>6</v>
      </c>
      <c r="B26" s="20">
        <f>B27+B28</f>
        <v>7800</v>
      </c>
      <c r="C26" s="20">
        <f>C27+C28</f>
        <v>5029.57</v>
      </c>
    </row>
    <row r="27" spans="1:3" x14ac:dyDescent="0.25">
      <c r="A27" s="1" t="s">
        <v>117</v>
      </c>
      <c r="B27" s="42">
        <v>7800</v>
      </c>
      <c r="C27" s="42">
        <v>3900</v>
      </c>
    </row>
    <row r="28" spans="1:3" x14ac:dyDescent="0.25">
      <c r="A28" s="1" t="s">
        <v>122</v>
      </c>
      <c r="B28" s="42">
        <v>0</v>
      </c>
      <c r="C28" s="42">
        <f>564.79+564.78</f>
        <v>1129.57</v>
      </c>
    </row>
    <row r="29" spans="1:3" x14ac:dyDescent="0.25">
      <c r="A29" s="11" t="s">
        <v>31</v>
      </c>
      <c r="B29" s="23">
        <f>B30+B31</f>
        <v>363.12</v>
      </c>
      <c r="C29" s="23">
        <f>C30+C31</f>
        <v>111.16000000000001</v>
      </c>
    </row>
    <row r="30" spans="1:3" x14ac:dyDescent="0.25">
      <c r="A30" s="1" t="s">
        <v>32</v>
      </c>
      <c r="B30" s="42">
        <v>0</v>
      </c>
      <c r="C30" s="42">
        <v>4.51</v>
      </c>
    </row>
    <row r="31" spans="1:3" x14ac:dyDescent="0.25">
      <c r="A31" s="1" t="s">
        <v>118</v>
      </c>
      <c r="B31" s="42">
        <v>363.12</v>
      </c>
      <c r="C31" s="42">
        <v>106.65</v>
      </c>
    </row>
    <row r="32" spans="1:3" x14ac:dyDescent="0.25">
      <c r="A32" s="11" t="s">
        <v>37</v>
      </c>
      <c r="B32" s="20">
        <f>SUM(B33:B35)</f>
        <v>20319</v>
      </c>
      <c r="C32" s="20">
        <f>SUM(C33:C35)</f>
        <v>259239.05</v>
      </c>
    </row>
    <row r="33" spans="1:6" x14ac:dyDescent="0.25">
      <c r="A33" s="1" t="s">
        <v>145</v>
      </c>
      <c r="B33" s="3">
        <v>20000</v>
      </c>
      <c r="C33" s="3">
        <v>0</v>
      </c>
    </row>
    <row r="34" spans="1:6" x14ac:dyDescent="0.25">
      <c r="A34" s="1" t="s">
        <v>123</v>
      </c>
      <c r="B34" s="42">
        <v>0</v>
      </c>
      <c r="C34" s="3">
        <v>259239.05</v>
      </c>
    </row>
    <row r="35" spans="1:6" x14ac:dyDescent="0.25">
      <c r="A35" s="1" t="s">
        <v>153</v>
      </c>
      <c r="B35" s="42">
        <v>319</v>
      </c>
      <c r="C35" s="42">
        <v>0</v>
      </c>
    </row>
    <row r="36" spans="1:6" x14ac:dyDescent="0.25">
      <c r="A36" s="5" t="s">
        <v>97</v>
      </c>
      <c r="B36" s="24">
        <f>B32+B29+B23+B19+B9+B7+B26</f>
        <v>1058642.69</v>
      </c>
      <c r="C36" s="24">
        <f>C32+C29+C23+C19+C9+C7+C26</f>
        <v>929239.15999999992</v>
      </c>
      <c r="F36" s="12"/>
    </row>
    <row r="37" spans="1:6" x14ac:dyDescent="0.25">
      <c r="A37" s="5" t="s">
        <v>25</v>
      </c>
      <c r="B37" s="31"/>
      <c r="C37" s="31"/>
    </row>
    <row r="38" spans="1:6" x14ac:dyDescent="0.25">
      <c r="A38" s="11" t="s">
        <v>33</v>
      </c>
      <c r="B38" s="20">
        <f>B39+B40</f>
        <v>853755.03</v>
      </c>
      <c r="C38" s="20">
        <f>C39+C40</f>
        <v>719606.24</v>
      </c>
    </row>
    <row r="39" spans="1:6" x14ac:dyDescent="0.25">
      <c r="A39" s="1" t="s">
        <v>38</v>
      </c>
      <c r="B39" s="42">
        <f>182781.99+118683.01+188157.87+79972.61+62574.17+88319.23</f>
        <v>720488.88</v>
      </c>
      <c r="C39" s="13">
        <f>157309.75+63594.08+157309.73+75021.22+45873.53+80056.93+4440.7</f>
        <v>583605.93999999994</v>
      </c>
    </row>
    <row r="40" spans="1:6" x14ac:dyDescent="0.25">
      <c r="A40" s="1" t="s">
        <v>55</v>
      </c>
      <c r="B40" s="42">
        <f>10956.84+27109.15+42937.78+18638.27+13536.73+20087.38</f>
        <v>133266.15</v>
      </c>
      <c r="C40" s="13">
        <f>36832.32+14566.24+36832.28+17063.05+10440.03+18160.62+965.76+1140</f>
        <v>136000.30000000002</v>
      </c>
      <c r="F40" s="12"/>
    </row>
    <row r="41" spans="1:6" x14ac:dyDescent="0.25">
      <c r="A41" s="11" t="s">
        <v>34</v>
      </c>
      <c r="B41" s="23">
        <f>SUM(B42:B42)</f>
        <v>35630.000000000007</v>
      </c>
      <c r="C41" s="21">
        <f>SUM(C42:C42)</f>
        <v>32596.489999999998</v>
      </c>
    </row>
    <row r="42" spans="1:6" x14ac:dyDescent="0.25">
      <c r="A42" s="1" t="s">
        <v>61</v>
      </c>
      <c r="B42" s="42">
        <f>3475.1+5576.9+5895+650+6540+1600+1200+409.2+409.2+456+456+2313.38+6351.18+298.04</f>
        <v>35630.000000000007</v>
      </c>
      <c r="C42" s="13">
        <f>5967.5+5967.5+2900+400+2900+5300+625+125+625+125+372+358.75+6595.94+334.8</f>
        <v>32596.489999999998</v>
      </c>
    </row>
    <row r="43" spans="1:6" x14ac:dyDescent="0.25">
      <c r="A43" s="11" t="s">
        <v>41</v>
      </c>
      <c r="B43" s="23">
        <f>SUM(B44:B52)</f>
        <v>56292.500000000007</v>
      </c>
      <c r="C43" s="21">
        <f>SUM(C44:C52)</f>
        <v>64031.109999999986</v>
      </c>
    </row>
    <row r="44" spans="1:6" x14ac:dyDescent="0.25">
      <c r="A44" s="1" t="s">
        <v>39</v>
      </c>
      <c r="B44" s="42">
        <f>4356.22+1271.22+231.13+5918.99+733.55+796.45+1044.15+575.62</f>
        <v>14927.330000000002</v>
      </c>
      <c r="C44" s="13">
        <f>5633.65+721.24+105.97+5633.71+1413.56+1329.32+1409.97+632.83</f>
        <v>16880.25</v>
      </c>
    </row>
    <row r="45" spans="1:6" x14ac:dyDescent="0.25">
      <c r="A45" s="1" t="s">
        <v>40</v>
      </c>
      <c r="B45" s="42">
        <f>282.14+26.97+493.6+395.51+372.15+135.58+108.6+324.96+290.94+88+88</f>
        <v>2606.4499999999998</v>
      </c>
      <c r="C45" s="13">
        <f>238.5+299.02+70.5+431.75+167.5+167.5+333+149.48+121+143</f>
        <v>2121.25</v>
      </c>
    </row>
    <row r="46" spans="1:6" x14ac:dyDescent="0.25">
      <c r="A46" s="1" t="s">
        <v>56</v>
      </c>
      <c r="B46" s="42">
        <f>192.5+66+506.5+453.5+192.5+381.17+418.14+472+83</f>
        <v>2765.31</v>
      </c>
      <c r="C46" s="13">
        <f>286.25+355.5+73+317.5+318.5+197.5+435.5+63</f>
        <v>2046.75</v>
      </c>
    </row>
    <row r="47" spans="1:6" x14ac:dyDescent="0.25">
      <c r="A47" s="1" t="s">
        <v>146</v>
      </c>
      <c r="B47" s="42">
        <f>537.31+528.53+5</f>
        <v>1070.8399999999999</v>
      </c>
      <c r="C47" s="42">
        <f>986.89+986.87</f>
        <v>1973.76</v>
      </c>
    </row>
    <row r="48" spans="1:6" x14ac:dyDescent="0.25">
      <c r="A48" s="1" t="s">
        <v>147</v>
      </c>
      <c r="B48" s="42">
        <v>0</v>
      </c>
      <c r="C48" s="42">
        <f>17.46+12.46</f>
        <v>29.92</v>
      </c>
    </row>
    <row r="49" spans="1:3" x14ac:dyDescent="0.25">
      <c r="A49" s="1" t="s">
        <v>148</v>
      </c>
      <c r="B49" s="42">
        <f>3381.71+1044.31</f>
        <v>4426.0200000000004</v>
      </c>
      <c r="C49" s="42">
        <f>1932.15+2910.75+3531.5+254.5</f>
        <v>8628.9</v>
      </c>
    </row>
    <row r="50" spans="1:3" x14ac:dyDescent="0.25">
      <c r="A50" s="1" t="s">
        <v>149</v>
      </c>
      <c r="B50" s="42">
        <f>243.9+1289.06+54+54+103.96+54.94+490.04+1374.17</f>
        <v>3664.07</v>
      </c>
      <c r="C50" s="42">
        <f>613.97+42+42+613.97+431.22+431.22</f>
        <v>2174.38</v>
      </c>
    </row>
    <row r="51" spans="1:3" x14ac:dyDescent="0.25">
      <c r="A51" s="1" t="s">
        <v>150</v>
      </c>
      <c r="B51" s="42">
        <f>3600+3000+3000+3000+7200</f>
        <v>19800</v>
      </c>
      <c r="C51" s="13">
        <f>3000+3124+3102.5+952.5+7941.34+3600</f>
        <v>21720.34</v>
      </c>
    </row>
    <row r="52" spans="1:3" x14ac:dyDescent="0.25">
      <c r="A52" s="1" t="s">
        <v>151</v>
      </c>
      <c r="B52" s="42">
        <f>1104.66+713.15+238.51+992.3+706.36+1120.74+79.8+1379.16+697.8</f>
        <v>7032.4800000000005</v>
      </c>
      <c r="C52" s="13">
        <f>1028.5+1028.51+2578.55+762+953+1052.5+1052.5</f>
        <v>8455.5600000000013</v>
      </c>
    </row>
    <row r="53" spans="1:3" x14ac:dyDescent="0.25">
      <c r="A53" s="11" t="s">
        <v>35</v>
      </c>
      <c r="B53" s="74">
        <f>SUM(B54:B56)</f>
        <v>12491.68</v>
      </c>
      <c r="C53" s="22">
        <f>SUM(C54:C56)</f>
        <v>1428.3</v>
      </c>
    </row>
    <row r="54" spans="1:3" x14ac:dyDescent="0.25">
      <c r="A54" s="48" t="s">
        <v>93</v>
      </c>
      <c r="B54" s="75">
        <f>764.12+830.78</f>
        <v>1594.9</v>
      </c>
      <c r="C54" s="43">
        <f>714.16+714.14</f>
        <v>1428.3</v>
      </c>
    </row>
    <row r="55" spans="1:3" x14ac:dyDescent="0.25">
      <c r="A55" s="48" t="s">
        <v>94</v>
      </c>
      <c r="B55" s="72">
        <v>0</v>
      </c>
      <c r="C55" s="46">
        <v>0</v>
      </c>
    </row>
    <row r="56" spans="1:3" x14ac:dyDescent="0.25">
      <c r="A56" s="73" t="s">
        <v>155</v>
      </c>
      <c r="B56" s="72">
        <f>4057.89+6838.89</f>
        <v>10896.78</v>
      </c>
      <c r="C56" s="46">
        <v>0</v>
      </c>
    </row>
    <row r="57" spans="1:3" x14ac:dyDescent="0.25">
      <c r="A57" s="11" t="s">
        <v>36</v>
      </c>
      <c r="B57" s="23">
        <f>6947.41+311.72+26226.03+919.39</f>
        <v>34404.549999999996</v>
      </c>
      <c r="C57" s="21">
        <f>7529.94+848.46+13928.77</f>
        <v>22307.17</v>
      </c>
    </row>
    <row r="58" spans="1:3" x14ac:dyDescent="0.25">
      <c r="A58" s="11" t="s">
        <v>13</v>
      </c>
      <c r="B58" s="23">
        <f>281.2+1901.24+1181.12</f>
        <v>3363.56</v>
      </c>
      <c r="C58" s="21">
        <f>297.1+169.4+444.81+115+232.91+2297.98</f>
        <v>3557.2</v>
      </c>
    </row>
    <row r="59" spans="1:3" x14ac:dyDescent="0.25">
      <c r="A59" s="11" t="s">
        <v>106</v>
      </c>
      <c r="B59" s="23">
        <v>0</v>
      </c>
      <c r="C59" s="21">
        <v>0</v>
      </c>
    </row>
    <row r="60" spans="1:3" x14ac:dyDescent="0.25">
      <c r="A60" s="11" t="s">
        <v>105</v>
      </c>
      <c r="B60" s="23">
        <v>0</v>
      </c>
      <c r="C60" s="21">
        <v>0</v>
      </c>
    </row>
    <row r="61" spans="1:3" x14ac:dyDescent="0.25">
      <c r="A61" s="11" t="s">
        <v>14</v>
      </c>
      <c r="B61" s="23">
        <f>228.27+228.26</f>
        <v>456.53</v>
      </c>
      <c r="C61" s="23">
        <f>379.03+175.68</f>
        <v>554.71</v>
      </c>
    </row>
    <row r="62" spans="1:3" x14ac:dyDescent="0.25">
      <c r="A62" s="11" t="s">
        <v>107</v>
      </c>
      <c r="B62" s="23">
        <f>250+250</f>
        <v>500</v>
      </c>
      <c r="C62" s="21">
        <f>31+221.9+248+2260</f>
        <v>2760.9</v>
      </c>
    </row>
    <row r="63" spans="1:3" x14ac:dyDescent="0.25">
      <c r="A63" s="11" t="s">
        <v>16</v>
      </c>
      <c r="B63" s="23">
        <f>735.15+890.83</f>
        <v>1625.98</v>
      </c>
      <c r="C63" s="21">
        <f>768.77+1655.84</f>
        <v>2424.6099999999997</v>
      </c>
    </row>
    <row r="64" spans="1:3" x14ac:dyDescent="0.25">
      <c r="A64" s="11" t="s">
        <v>18</v>
      </c>
      <c r="B64" s="23">
        <f>B65+B66</f>
        <v>42381.78</v>
      </c>
      <c r="C64" s="21">
        <f>C65+C66</f>
        <v>62264.35</v>
      </c>
    </row>
    <row r="65" spans="1:6" x14ac:dyDescent="0.25">
      <c r="A65" s="18" t="s">
        <v>57</v>
      </c>
      <c r="B65" s="76">
        <f>2562.1+2745.46+164.47+325.78</f>
        <v>5797.8099999999995</v>
      </c>
      <c r="C65" s="45">
        <f>1971.43+2090.27</f>
        <v>4061.7</v>
      </c>
    </row>
    <row r="66" spans="1:6" x14ac:dyDescent="0.25">
      <c r="A66" s="18" t="s">
        <v>58</v>
      </c>
      <c r="B66" s="77">
        <f>9431.02+223.15+14.54+3559.85+2260.97+12435.31+2993.11+1880.6+3785.42</f>
        <v>36583.97</v>
      </c>
      <c r="C66" s="65">
        <f>24614.04+2638.21+525.78+21082.93+3057.93+2455.31+3496.16+155.06+16.7+141.05+19.48</f>
        <v>58202.65</v>
      </c>
    </row>
    <row r="67" spans="1:6" x14ac:dyDescent="0.25">
      <c r="A67" s="11" t="s">
        <v>19</v>
      </c>
      <c r="B67" s="23">
        <f>372+688.94</f>
        <v>1060.94</v>
      </c>
      <c r="C67" s="21">
        <v>372</v>
      </c>
    </row>
    <row r="68" spans="1:6" x14ac:dyDescent="0.25">
      <c r="A68" s="11" t="s">
        <v>20</v>
      </c>
      <c r="B68" s="23">
        <v>0</v>
      </c>
      <c r="C68" s="21">
        <f>900+900</f>
        <v>1800</v>
      </c>
    </row>
    <row r="69" spans="1:6" x14ac:dyDescent="0.25">
      <c r="A69" s="11" t="s">
        <v>21</v>
      </c>
      <c r="B69" s="23">
        <f>57.14+57.14+6422.03+347.3+3914.62+6632.51+201.82+262.82+1270+8529.04+47.46+788.68+1714.35+1826.26+864.07</f>
        <v>32935.24</v>
      </c>
      <c r="C69" s="21">
        <f>150+150+9085.24+100+126+2793.53+50.35+70.01+146.46</f>
        <v>12671.59</v>
      </c>
    </row>
    <row r="70" spans="1:6" x14ac:dyDescent="0.25">
      <c r="A70" s="11" t="s">
        <v>22</v>
      </c>
      <c r="B70" s="23">
        <f>293.55+17.1+167.31+3.5+125.15+5.6</f>
        <v>612.21</v>
      </c>
      <c r="C70" s="21">
        <f>262.3+32.2+202.82+6.05</f>
        <v>503.37</v>
      </c>
    </row>
    <row r="71" spans="1:6" x14ac:dyDescent="0.25">
      <c r="A71" s="11" t="s">
        <v>95</v>
      </c>
      <c r="B71" s="23">
        <f>250+34553.29+15145.19</f>
        <v>49948.480000000003</v>
      </c>
      <c r="C71" s="20">
        <f>1059.79+1161.16+1647+110</f>
        <v>3977.95</v>
      </c>
      <c r="E71" s="12"/>
    </row>
    <row r="72" spans="1:6" x14ac:dyDescent="0.25">
      <c r="A72" s="11" t="s">
        <v>96</v>
      </c>
      <c r="B72" s="23">
        <f>18282.6+18282.6+4922.31+426.73</f>
        <v>41914.239999999998</v>
      </c>
      <c r="C72" s="23">
        <f>19409.49+19409.49+5045.91+456.73</f>
        <v>44321.62</v>
      </c>
      <c r="E72" s="12"/>
    </row>
    <row r="73" spans="1:6" x14ac:dyDescent="0.25">
      <c r="A73" s="5" t="s">
        <v>89</v>
      </c>
      <c r="B73" s="24">
        <f>B38+B41+B43+B53+B57+B58+B59+B60+B62+B61+B63+B64+B68+B69+B70+B71+B72+B67</f>
        <v>1167372.7200000002</v>
      </c>
      <c r="C73" s="24">
        <f>C38+C41+C43+C53+C57+C58+C59+C60+C62+C61+C63+C64+C68+C69+C70+C71+C72+C67</f>
        <v>975177.60999999987</v>
      </c>
      <c r="E73" s="66"/>
      <c r="F73" s="12"/>
    </row>
    <row r="74" spans="1:6" x14ac:dyDescent="0.25">
      <c r="A74" s="1"/>
      <c r="B74" s="3"/>
      <c r="C74" s="3"/>
    </row>
    <row r="75" spans="1:6" x14ac:dyDescent="0.25">
      <c r="A75" s="1" t="s">
        <v>27</v>
      </c>
      <c r="B75" s="25">
        <f>B36-B73</f>
        <v>-108730.03000000026</v>
      </c>
      <c r="C75" s="25">
        <f>C36-C73</f>
        <v>-45938.449999999953</v>
      </c>
      <c r="E75" s="12"/>
    </row>
    <row r="76" spans="1:6" x14ac:dyDescent="0.25">
      <c r="A76" s="1" t="s">
        <v>159</v>
      </c>
      <c r="B76" s="49">
        <v>46399.85</v>
      </c>
      <c r="C76" s="49">
        <f>107600-C72+(95490.83-25247.84)-13955.96</f>
        <v>119565.41</v>
      </c>
      <c r="E76" s="12"/>
    </row>
    <row r="77" spans="1:6" ht="33" customHeight="1" x14ac:dyDescent="0.25">
      <c r="A77" s="53" t="s">
        <v>152</v>
      </c>
      <c r="B77" s="49">
        <v>6820</v>
      </c>
      <c r="C77" s="49">
        <v>259239.05</v>
      </c>
      <c r="E77" s="12"/>
      <c r="F77" s="12"/>
    </row>
    <row r="78" spans="1:6" ht="23.25" customHeight="1" x14ac:dyDescent="0.25">
      <c r="A78" s="53" t="s">
        <v>154</v>
      </c>
      <c r="B78" s="49">
        <f>5327.04+11090.1</f>
        <v>16417.14</v>
      </c>
      <c r="C78" s="49">
        <v>0</v>
      </c>
      <c r="E78" s="12"/>
      <c r="F78" s="12"/>
    </row>
    <row r="79" spans="1:6" x14ac:dyDescent="0.25">
      <c r="A79" s="1" t="s">
        <v>11</v>
      </c>
      <c r="B79" s="3">
        <f>C80</f>
        <v>274785.82</v>
      </c>
      <c r="C79" s="3">
        <v>460397.91</v>
      </c>
      <c r="E79" s="12"/>
      <c r="F79" s="12"/>
    </row>
    <row r="80" spans="1:6" x14ac:dyDescent="0.25">
      <c r="A80" s="1" t="s">
        <v>12</v>
      </c>
      <c r="B80" s="13">
        <f>'ΤΑΜ.ΔΙΑΘΕΣΙΜΑ 2023'!C16</f>
        <v>96418.800000000032</v>
      </c>
      <c r="C80" s="13">
        <v>274785.82</v>
      </c>
      <c r="E80" s="12"/>
      <c r="F80" s="12"/>
    </row>
    <row r="81" spans="1:6" x14ac:dyDescent="0.25">
      <c r="B81" s="50"/>
      <c r="F81" s="12"/>
    </row>
    <row r="82" spans="1:6" x14ac:dyDescent="0.25">
      <c r="A82" s="26" t="s">
        <v>125</v>
      </c>
      <c r="B82" s="50"/>
    </row>
    <row r="83" spans="1:6" x14ac:dyDescent="0.25">
      <c r="A83" s="4" t="s">
        <v>52</v>
      </c>
      <c r="B83" s="50"/>
      <c r="C83" s="34" t="s">
        <v>54</v>
      </c>
    </row>
    <row r="84" spans="1:6" x14ac:dyDescent="0.25">
      <c r="B84" s="50"/>
    </row>
    <row r="87" spans="1:6" x14ac:dyDescent="0.25">
      <c r="A87" s="4" t="s">
        <v>53</v>
      </c>
      <c r="C87" s="34" t="s">
        <v>103</v>
      </c>
    </row>
  </sheetData>
  <pageMargins left="0" right="0" top="0" bottom="0" header="0.31496062992125984" footer="0.31496062992125984"/>
  <pageSetup paperSize="9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6" sqref="C16"/>
    </sheetView>
  </sheetViews>
  <sheetFormatPr defaultRowHeight="15" x14ac:dyDescent="0.25"/>
  <cols>
    <col min="1" max="1" width="22" customWidth="1"/>
    <col min="2" max="2" width="11.28515625" customWidth="1"/>
    <col min="3" max="3" width="11.85546875" customWidth="1"/>
    <col min="5" max="5" width="14.28515625" customWidth="1"/>
  </cols>
  <sheetData>
    <row r="1" spans="1:5" x14ac:dyDescent="0.25">
      <c r="A1" s="14" t="s">
        <v>131</v>
      </c>
    </row>
    <row r="2" spans="1:5" x14ac:dyDescent="0.25">
      <c r="A2" s="14"/>
    </row>
    <row r="3" spans="1:5" x14ac:dyDescent="0.25">
      <c r="A3" s="1" t="s">
        <v>43</v>
      </c>
      <c r="B3" s="1" t="s">
        <v>44</v>
      </c>
      <c r="C3" s="1" t="s">
        <v>45</v>
      </c>
    </row>
    <row r="4" spans="1:5" x14ac:dyDescent="0.25">
      <c r="A4" s="2" t="s">
        <v>46</v>
      </c>
      <c r="B4" s="1"/>
      <c r="C4" s="64">
        <v>24199.58</v>
      </c>
    </row>
    <row r="5" spans="1:5" x14ac:dyDescent="0.25">
      <c r="A5" s="2">
        <v>715</v>
      </c>
      <c r="B5" s="1" t="s">
        <v>47</v>
      </c>
      <c r="C5" s="64">
        <v>20500</v>
      </c>
    </row>
    <row r="6" spans="1:5" x14ac:dyDescent="0.25">
      <c r="A6" s="2">
        <v>801</v>
      </c>
      <c r="B6" s="1" t="s">
        <v>47</v>
      </c>
      <c r="C6" s="64">
        <v>2063.14</v>
      </c>
    </row>
    <row r="7" spans="1:5" x14ac:dyDescent="0.25">
      <c r="A7" s="2">
        <v>192</v>
      </c>
      <c r="B7" s="1" t="s">
        <v>47</v>
      </c>
      <c r="C7" s="64">
        <v>0</v>
      </c>
    </row>
    <row r="8" spans="1:5" x14ac:dyDescent="0.25">
      <c r="A8" s="2">
        <v>679</v>
      </c>
      <c r="B8" s="1" t="s">
        <v>47</v>
      </c>
      <c r="C8" s="64">
        <v>17582.5</v>
      </c>
    </row>
    <row r="9" spans="1:5" x14ac:dyDescent="0.25">
      <c r="A9" s="2">
        <v>596</v>
      </c>
      <c r="B9" s="1" t="s">
        <v>47</v>
      </c>
      <c r="C9" s="64">
        <v>23685.72</v>
      </c>
    </row>
    <row r="10" spans="1:5" x14ac:dyDescent="0.25">
      <c r="A10" s="2">
        <v>336</v>
      </c>
      <c r="B10" s="1" t="s">
        <v>47</v>
      </c>
      <c r="C10" s="64">
        <v>-2.5</v>
      </c>
    </row>
    <row r="11" spans="1:5" x14ac:dyDescent="0.25">
      <c r="A11" s="62">
        <v>475</v>
      </c>
      <c r="B11" s="1" t="s">
        <v>48</v>
      </c>
      <c r="C11" s="64">
        <v>2083.96</v>
      </c>
    </row>
    <row r="12" spans="1:5" x14ac:dyDescent="0.25">
      <c r="A12" s="63" t="s">
        <v>104</v>
      </c>
      <c r="B12" s="1" t="s">
        <v>48</v>
      </c>
      <c r="C12" s="64">
        <v>2980.1</v>
      </c>
    </row>
    <row r="13" spans="1:5" x14ac:dyDescent="0.25">
      <c r="A13" s="2">
        <v>257</v>
      </c>
      <c r="B13" s="1" t="s">
        <v>49</v>
      </c>
      <c r="C13" s="64">
        <v>600.21</v>
      </c>
    </row>
    <row r="14" spans="1:5" x14ac:dyDescent="0.25">
      <c r="A14" s="2">
        <v>207</v>
      </c>
      <c r="B14" s="1" t="s">
        <v>49</v>
      </c>
      <c r="C14" s="64">
        <v>1974.96</v>
      </c>
      <c r="E14" s="12"/>
    </row>
    <row r="15" spans="1:5" x14ac:dyDescent="0.25">
      <c r="A15" s="2">
        <v>731</v>
      </c>
      <c r="B15" s="1" t="s">
        <v>50</v>
      </c>
      <c r="C15" s="64">
        <v>751.13</v>
      </c>
    </row>
    <row r="16" spans="1:5" x14ac:dyDescent="0.25">
      <c r="A16" s="6" t="s">
        <v>51</v>
      </c>
      <c r="B16" s="15"/>
      <c r="C16" s="16">
        <f>SUM(C4:C15)</f>
        <v>96418.800000000032</v>
      </c>
      <c r="D16" s="12"/>
    </row>
    <row r="18" spans="1:3" x14ac:dyDescent="0.25">
      <c r="C18" s="12"/>
    </row>
    <row r="19" spans="1:3" x14ac:dyDescent="0.25">
      <c r="A19" s="34"/>
      <c r="B19" s="34"/>
      <c r="C19" s="34"/>
    </row>
    <row r="20" spans="1:3" x14ac:dyDescent="0.25">
      <c r="A20" s="34" t="s">
        <v>99</v>
      </c>
      <c r="B20" s="34"/>
      <c r="C20" s="34" t="s">
        <v>101</v>
      </c>
    </row>
    <row r="21" spans="1:3" x14ac:dyDescent="0.25">
      <c r="A21" s="34" t="s">
        <v>100</v>
      </c>
      <c r="B21" s="34"/>
      <c r="C21" s="34" t="s">
        <v>102</v>
      </c>
    </row>
    <row r="27" spans="1:3" x14ac:dyDescent="0.25">
      <c r="A27" t="s">
        <v>156</v>
      </c>
      <c r="B27">
        <v>8800</v>
      </c>
    </row>
    <row r="28" spans="1:3" x14ac:dyDescent="0.25">
      <c r="A28" t="s">
        <v>157</v>
      </c>
      <c r="B28">
        <v>30846.36</v>
      </c>
    </row>
    <row r="29" spans="1:3" x14ac:dyDescent="0.25">
      <c r="B29">
        <f>SUM(B27:B28)</f>
        <v>39646.36</v>
      </c>
    </row>
    <row r="30" spans="1:3" x14ac:dyDescent="0.25">
      <c r="A30" t="s">
        <v>158</v>
      </c>
      <c r="B30">
        <v>64200</v>
      </c>
    </row>
    <row r="31" spans="1:3" x14ac:dyDescent="0.25">
      <c r="B31">
        <f>B29+B30</f>
        <v>103846.36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37" workbookViewId="0">
      <selection activeCell="J53" sqref="J53"/>
    </sheetView>
  </sheetViews>
  <sheetFormatPr defaultRowHeight="15" x14ac:dyDescent="0.25"/>
  <cols>
    <col min="1" max="1" width="52" customWidth="1"/>
    <col min="2" max="2" width="19.42578125" customWidth="1"/>
    <col min="3" max="3" width="18.5703125" style="27" customWidth="1"/>
    <col min="5" max="5" width="10.140625" bestFit="1" customWidth="1"/>
  </cols>
  <sheetData>
    <row r="1" spans="1:3" x14ac:dyDescent="0.25">
      <c r="A1" s="33" t="s">
        <v>132</v>
      </c>
      <c r="B1" s="33"/>
      <c r="C1" s="34"/>
    </row>
    <row r="3" spans="1:3" x14ac:dyDescent="0.25">
      <c r="A3" s="6" t="s">
        <v>0</v>
      </c>
      <c r="B3" s="8" t="s">
        <v>42</v>
      </c>
      <c r="C3" s="8" t="s">
        <v>42</v>
      </c>
    </row>
    <row r="4" spans="1:3" x14ac:dyDescent="0.25">
      <c r="A4" s="7"/>
      <c r="B4" s="9">
        <v>2023</v>
      </c>
      <c r="C4" s="9">
        <v>2022</v>
      </c>
    </row>
    <row r="5" spans="1:3" x14ac:dyDescent="0.25">
      <c r="A5" s="5" t="s">
        <v>23</v>
      </c>
      <c r="B5" s="35"/>
      <c r="C5" s="35"/>
    </row>
    <row r="6" spans="1:3" x14ac:dyDescent="0.25">
      <c r="A6" s="11" t="s">
        <v>1</v>
      </c>
      <c r="B6" s="41"/>
      <c r="C6" s="41"/>
    </row>
    <row r="7" spans="1:3" x14ac:dyDescent="0.25">
      <c r="A7" s="11" t="s">
        <v>2</v>
      </c>
      <c r="B7" s="41"/>
      <c r="C7" s="41"/>
    </row>
    <row r="8" spans="1:3" x14ac:dyDescent="0.25">
      <c r="A8" s="11" t="s">
        <v>3</v>
      </c>
      <c r="B8" s="20">
        <f>SUM(B9:B13)</f>
        <v>27500</v>
      </c>
      <c r="C8" s="20">
        <f>SUM(C9:C13)</f>
        <v>12260</v>
      </c>
    </row>
    <row r="9" spans="1:3" x14ac:dyDescent="0.25">
      <c r="A9" s="1" t="s">
        <v>77</v>
      </c>
      <c r="B9" s="3">
        <v>0</v>
      </c>
      <c r="C9" s="3">
        <v>0</v>
      </c>
    </row>
    <row r="10" spans="1:3" x14ac:dyDescent="0.25">
      <c r="A10" s="1" t="s">
        <v>78</v>
      </c>
      <c r="B10" s="3">
        <f>'ΑΠ.2023 ΥΠ. ΠΟΛΙΤΙΣΜΟΥ'!B15</f>
        <v>10000</v>
      </c>
      <c r="C10" s="3">
        <v>10000</v>
      </c>
    </row>
    <row r="11" spans="1:3" x14ac:dyDescent="0.25">
      <c r="A11" s="1" t="s">
        <v>90</v>
      </c>
      <c r="B11" s="3">
        <f>'ΥΠΟΥΡ.ΕΡΓ.2022-2023'!B15+'ΥΠΟΥΡ.ΕΡΓ.2022-2023'!B16</f>
        <v>14500</v>
      </c>
      <c r="C11" s="3">
        <v>0</v>
      </c>
    </row>
    <row r="12" spans="1:3" x14ac:dyDescent="0.25">
      <c r="A12" s="1" t="s">
        <v>114</v>
      </c>
      <c r="B12" s="3">
        <v>1000</v>
      </c>
      <c r="C12" s="3">
        <v>2260</v>
      </c>
    </row>
    <row r="13" spans="1:3" x14ac:dyDescent="0.25">
      <c r="A13" s="1" t="s">
        <v>133</v>
      </c>
      <c r="B13" s="3">
        <f>'ΚΡΑΤΙΚΟ ΛΑΧΕΙΟ 2022- 2023'!B15+'ΚΡΑΤΙΚΟ ΛΑΧΕΙΟ 2022- 2023'!B16</f>
        <v>2000</v>
      </c>
      <c r="C13" s="3">
        <v>0</v>
      </c>
    </row>
    <row r="14" spans="1:3" x14ac:dyDescent="0.25">
      <c r="A14" s="11" t="s">
        <v>79</v>
      </c>
      <c r="B14" s="20">
        <f>B15</f>
        <v>0</v>
      </c>
      <c r="C14" s="20">
        <f>C15</f>
        <v>0</v>
      </c>
    </row>
    <row r="15" spans="1:3" x14ac:dyDescent="0.25">
      <c r="A15" s="1" t="s">
        <v>80</v>
      </c>
      <c r="B15" s="3">
        <v>0</v>
      </c>
      <c r="C15" s="3">
        <v>0</v>
      </c>
    </row>
    <row r="16" spans="1:3" x14ac:dyDescent="0.25">
      <c r="A16" s="11" t="s">
        <v>4</v>
      </c>
      <c r="B16" s="41">
        <v>0</v>
      </c>
      <c r="C16" s="41">
        <v>0</v>
      </c>
    </row>
    <row r="17" spans="1:5" x14ac:dyDescent="0.25">
      <c r="A17" s="11" t="s">
        <v>110</v>
      </c>
      <c r="B17" s="41">
        <f>'ΚΡΑΤΙΚΟ ΛΑΧΕΙΟ 2022- 2023'!B12+'ΥΠΟΥΡ.ΕΡΓ.2022-2023'!B12+'ΑΠ.2023 ΔΗΜΟΥ ΚΟΜΟΤΗΝΗΣ'!C6+'ΑΠ.2023 ΥΠ. ΠΟΛΙΤΙΣΜΟΥ'!B12</f>
        <v>1148.29</v>
      </c>
      <c r="C17" s="41">
        <v>0</v>
      </c>
    </row>
    <row r="18" spans="1:5" x14ac:dyDescent="0.25">
      <c r="A18" s="1" t="s">
        <v>7</v>
      </c>
      <c r="B18" s="3">
        <v>0</v>
      </c>
      <c r="C18" s="3">
        <v>0</v>
      </c>
    </row>
    <row r="19" spans="1:5" x14ac:dyDescent="0.25">
      <c r="A19" s="11" t="s">
        <v>31</v>
      </c>
      <c r="B19" s="41">
        <v>0</v>
      </c>
      <c r="C19" s="41">
        <v>0</v>
      </c>
    </row>
    <row r="20" spans="1:5" x14ac:dyDescent="0.25">
      <c r="A20" s="11" t="s">
        <v>37</v>
      </c>
      <c r="B20" s="41">
        <f>B21</f>
        <v>2817.83</v>
      </c>
      <c r="C20" s="41">
        <v>0</v>
      </c>
    </row>
    <row r="21" spans="1:5" x14ac:dyDescent="0.25">
      <c r="A21" s="1" t="s">
        <v>111</v>
      </c>
      <c r="B21" s="3">
        <f>'ΑΠ.2023 ΥΠ. ΠΟΛΙΤΙΣΜΟΥ'!B16</f>
        <v>2817.83</v>
      </c>
      <c r="C21" s="3">
        <v>0</v>
      </c>
    </row>
    <row r="22" spans="1:5" x14ac:dyDescent="0.25">
      <c r="A22" s="5" t="s">
        <v>24</v>
      </c>
      <c r="B22" s="24">
        <f>B20+B17+B8</f>
        <v>31466.12</v>
      </c>
      <c r="C22" s="24">
        <f>C20+C19+C17+C16+C14+C8+C7+C6</f>
        <v>12260</v>
      </c>
      <c r="E22" s="12"/>
    </row>
    <row r="23" spans="1:5" x14ac:dyDescent="0.25">
      <c r="A23" s="5" t="s">
        <v>25</v>
      </c>
      <c r="B23" s="31"/>
      <c r="C23" s="31"/>
    </row>
    <row r="24" spans="1:5" x14ac:dyDescent="0.25">
      <c r="A24" s="11" t="s">
        <v>33</v>
      </c>
      <c r="B24" s="20">
        <f>SUM(B25:B26)</f>
        <v>10787.64</v>
      </c>
      <c r="C24" s="20">
        <f>SUM(C25:C26)</f>
        <v>7072.17</v>
      </c>
    </row>
    <row r="25" spans="1:5" x14ac:dyDescent="0.25">
      <c r="A25" s="1" t="s">
        <v>81</v>
      </c>
      <c r="B25" s="3">
        <f>'ΑΠ.2023 ΔΗΜΟΥ ΚΟΜΟΤΗΝΗΣ'!C10+'ΑΠ.2023 ΥΠ. ΠΟΛΙΤΙΣΜΟΥ'!B23+'ΥΠΟΥΡ.ΕΡΓ.2022-2023'!B23</f>
        <v>10787.64</v>
      </c>
      <c r="C25" s="3">
        <v>7072.17</v>
      </c>
    </row>
    <row r="26" spans="1:5" x14ac:dyDescent="0.25">
      <c r="A26" s="1" t="s">
        <v>84</v>
      </c>
      <c r="B26" s="3">
        <v>0</v>
      </c>
      <c r="C26" s="3">
        <v>0</v>
      </c>
    </row>
    <row r="27" spans="1:5" x14ac:dyDescent="0.25">
      <c r="A27" s="11" t="s">
        <v>34</v>
      </c>
      <c r="B27" s="41">
        <f>B28+B29</f>
        <v>0</v>
      </c>
      <c r="C27" s="41">
        <f>C28+C29</f>
        <v>0</v>
      </c>
    </row>
    <row r="28" spans="1:5" x14ac:dyDescent="0.25">
      <c r="A28" s="1" t="s">
        <v>82</v>
      </c>
      <c r="B28" s="3">
        <v>0</v>
      </c>
      <c r="C28" s="3">
        <v>0</v>
      </c>
    </row>
    <row r="29" spans="1:5" x14ac:dyDescent="0.25">
      <c r="A29" s="1" t="s">
        <v>98</v>
      </c>
      <c r="B29" s="3">
        <v>0</v>
      </c>
      <c r="C29" s="3">
        <v>0</v>
      </c>
    </row>
    <row r="30" spans="1:5" x14ac:dyDescent="0.25">
      <c r="A30" s="11" t="s">
        <v>41</v>
      </c>
      <c r="B30" s="41">
        <v>0</v>
      </c>
      <c r="C30" s="41">
        <v>0</v>
      </c>
    </row>
    <row r="31" spans="1:5" x14ac:dyDescent="0.25">
      <c r="A31" s="1" t="s">
        <v>83</v>
      </c>
      <c r="B31" s="3">
        <v>0</v>
      </c>
      <c r="C31" s="3">
        <v>0</v>
      </c>
    </row>
    <row r="32" spans="1:5" x14ac:dyDescent="0.25">
      <c r="A32" s="11" t="s">
        <v>35</v>
      </c>
      <c r="B32" s="3">
        <v>0</v>
      </c>
      <c r="C32" s="3">
        <v>0</v>
      </c>
    </row>
    <row r="33" spans="1:3" x14ac:dyDescent="0.25">
      <c r="A33" s="11" t="s">
        <v>36</v>
      </c>
      <c r="B33" s="3">
        <v>0</v>
      </c>
      <c r="C33" s="3">
        <v>0</v>
      </c>
    </row>
    <row r="34" spans="1:3" x14ac:dyDescent="0.25">
      <c r="A34" s="11" t="s">
        <v>13</v>
      </c>
      <c r="B34" s="3">
        <v>0</v>
      </c>
      <c r="C34" s="3">
        <v>0</v>
      </c>
    </row>
    <row r="35" spans="1:3" x14ac:dyDescent="0.25">
      <c r="A35" s="11" t="s">
        <v>17</v>
      </c>
      <c r="B35" s="3">
        <v>0</v>
      </c>
      <c r="C35" s="3">
        <v>0</v>
      </c>
    </row>
    <row r="36" spans="1:3" x14ac:dyDescent="0.25">
      <c r="A36" s="11" t="s">
        <v>28</v>
      </c>
      <c r="B36" s="3">
        <v>0</v>
      </c>
      <c r="C36" s="3">
        <v>0</v>
      </c>
    </row>
    <row r="37" spans="1:3" x14ac:dyDescent="0.25">
      <c r="A37" s="11" t="s">
        <v>29</v>
      </c>
      <c r="B37" s="3">
        <v>0</v>
      </c>
      <c r="C37" s="3">
        <v>0</v>
      </c>
    </row>
    <row r="38" spans="1:3" x14ac:dyDescent="0.25">
      <c r="A38" s="11" t="s">
        <v>14</v>
      </c>
      <c r="B38" s="3">
        <v>0</v>
      </c>
      <c r="C38" s="3">
        <v>0</v>
      </c>
    </row>
    <row r="39" spans="1:3" x14ac:dyDescent="0.25">
      <c r="A39" s="11" t="s">
        <v>15</v>
      </c>
      <c r="B39" s="3">
        <v>0</v>
      </c>
      <c r="C39" s="3">
        <v>0</v>
      </c>
    </row>
    <row r="40" spans="1:3" x14ac:dyDescent="0.25">
      <c r="A40" s="11" t="s">
        <v>16</v>
      </c>
      <c r="B40" s="3">
        <v>0</v>
      </c>
      <c r="C40" s="3">
        <v>0</v>
      </c>
    </row>
    <row r="41" spans="1:3" x14ac:dyDescent="0.25">
      <c r="A41" s="11" t="s">
        <v>18</v>
      </c>
      <c r="B41" s="3">
        <v>0</v>
      </c>
      <c r="C41" s="3">
        <v>0</v>
      </c>
    </row>
    <row r="42" spans="1:3" x14ac:dyDescent="0.25">
      <c r="A42" s="18" t="s">
        <v>57</v>
      </c>
      <c r="B42" s="3">
        <v>0</v>
      </c>
      <c r="C42" s="3">
        <v>0</v>
      </c>
    </row>
    <row r="43" spans="1:3" x14ac:dyDescent="0.25">
      <c r="A43" s="18" t="s">
        <v>58</v>
      </c>
      <c r="B43" s="3">
        <v>0</v>
      </c>
      <c r="C43" s="3">
        <v>0</v>
      </c>
    </row>
    <row r="44" spans="1:3" x14ac:dyDescent="0.25">
      <c r="A44" s="11" t="s">
        <v>19</v>
      </c>
      <c r="B44" s="3">
        <v>0</v>
      </c>
      <c r="C44" s="3">
        <v>0</v>
      </c>
    </row>
    <row r="45" spans="1:3" x14ac:dyDescent="0.25">
      <c r="A45" s="11" t="s">
        <v>20</v>
      </c>
      <c r="B45" s="3">
        <v>0</v>
      </c>
      <c r="C45" s="3">
        <v>0</v>
      </c>
    </row>
    <row r="46" spans="1:3" x14ac:dyDescent="0.25">
      <c r="A46" s="11" t="s">
        <v>21</v>
      </c>
      <c r="B46" s="3">
        <f>'ΚΡΑΤΙΚΟ ΛΑΧΕΙΟ 2022- 2023'!B31+'ΥΠΟΥΡ.ΕΡΓ.2022-2023'!B31</f>
        <v>6479.51</v>
      </c>
      <c r="C46" s="3">
        <v>2260</v>
      </c>
    </row>
    <row r="47" spans="1:3" x14ac:dyDescent="0.25">
      <c r="A47" s="11" t="s">
        <v>22</v>
      </c>
      <c r="B47" s="3">
        <v>0</v>
      </c>
      <c r="C47" s="3">
        <v>0</v>
      </c>
    </row>
    <row r="48" spans="1:3" x14ac:dyDescent="0.25">
      <c r="A48" s="11" t="s">
        <v>8</v>
      </c>
      <c r="B48" s="41">
        <f>'ΑΠ.2023 ΥΠ. ΠΟΛΙΤΙΣΜΟΥ'!B31+'ΥΠΟΥΡ.ΕΡΓ.2022-2023'!B21</f>
        <v>3108.87</v>
      </c>
      <c r="C48" s="41">
        <v>110</v>
      </c>
    </row>
    <row r="49" spans="1:6" x14ac:dyDescent="0.25">
      <c r="A49" s="11" t="s">
        <v>9</v>
      </c>
      <c r="B49" s="41">
        <v>0</v>
      </c>
      <c r="C49" s="41">
        <v>0</v>
      </c>
    </row>
    <row r="50" spans="1:6" x14ac:dyDescent="0.25">
      <c r="A50" s="11" t="s">
        <v>10</v>
      </c>
      <c r="B50" s="41">
        <v>0</v>
      </c>
      <c r="C50" s="41">
        <v>0</v>
      </c>
      <c r="E50" s="12"/>
    </row>
    <row r="51" spans="1:6" x14ac:dyDescent="0.25">
      <c r="A51" s="5" t="s">
        <v>26</v>
      </c>
      <c r="B51" s="24">
        <f>B24+B46+B48</f>
        <v>20376.02</v>
      </c>
      <c r="C51" s="24">
        <f>C50+C49+C48+C47+C46+C45+C44+C41+C40+C39+C38+C37+C36+C35+C34+C33+C32+C30+C27+C24</f>
        <v>9442.17</v>
      </c>
      <c r="E51" s="12"/>
      <c r="F51" s="12"/>
    </row>
    <row r="52" spans="1:6" x14ac:dyDescent="0.25">
      <c r="A52" s="1"/>
      <c r="B52" s="3"/>
      <c r="C52" s="3"/>
    </row>
    <row r="53" spans="1:6" x14ac:dyDescent="0.25">
      <c r="A53" s="1" t="s">
        <v>27</v>
      </c>
      <c r="B53" s="3">
        <f>B22-B51</f>
        <v>11090.099999999999</v>
      </c>
      <c r="C53" s="3">
        <f>B21</f>
        <v>2817.83</v>
      </c>
      <c r="E53" s="12"/>
    </row>
    <row r="54" spans="1:6" x14ac:dyDescent="0.25">
      <c r="A54" s="1" t="s">
        <v>11</v>
      </c>
      <c r="B54" s="3">
        <v>0</v>
      </c>
      <c r="C54" s="3">
        <v>0</v>
      </c>
    </row>
    <row r="55" spans="1:6" x14ac:dyDescent="0.25">
      <c r="A55" s="1" t="s">
        <v>12</v>
      </c>
      <c r="B55" s="3">
        <f>B53</f>
        <v>11090.099999999999</v>
      </c>
      <c r="C55" s="3">
        <f>C53</f>
        <v>2817.83</v>
      </c>
      <c r="E55" s="12"/>
      <c r="F55" s="12"/>
    </row>
    <row r="57" spans="1:6" x14ac:dyDescent="0.25">
      <c r="A57" t="s">
        <v>91</v>
      </c>
      <c r="C57" s="34"/>
    </row>
    <row r="58" spans="1:6" x14ac:dyDescent="0.25">
      <c r="C58" s="34"/>
    </row>
    <row r="59" spans="1:6" x14ac:dyDescent="0.25">
      <c r="C59" s="34"/>
    </row>
    <row r="60" spans="1:6" x14ac:dyDescent="0.25">
      <c r="C60" s="34"/>
    </row>
    <row r="61" spans="1:6" x14ac:dyDescent="0.25">
      <c r="A61" s="34" t="s">
        <v>125</v>
      </c>
      <c r="B61" s="34"/>
    </row>
    <row r="62" spans="1:6" x14ac:dyDescent="0.25">
      <c r="A62" s="27" t="s">
        <v>52</v>
      </c>
      <c r="B62" s="34"/>
      <c r="C62" s="34" t="s">
        <v>54</v>
      </c>
    </row>
    <row r="66" spans="1:3" x14ac:dyDescent="0.25">
      <c r="A66" s="27" t="s">
        <v>53</v>
      </c>
      <c r="B66" s="34"/>
      <c r="C66" s="34" t="s">
        <v>109</v>
      </c>
    </row>
  </sheetData>
  <pageMargins left="0" right="0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4" workbookViewId="0">
      <selection activeCell="D13" sqref="D13"/>
    </sheetView>
  </sheetViews>
  <sheetFormatPr defaultRowHeight="15" x14ac:dyDescent="0.25"/>
  <cols>
    <col min="1" max="1" width="40.7109375" style="60" customWidth="1"/>
    <col min="2" max="2" width="29.140625" style="61" customWidth="1"/>
    <col min="4" max="4" width="15.140625" customWidth="1"/>
  </cols>
  <sheetData>
    <row r="1" spans="1:7" ht="30.75" customHeight="1" x14ac:dyDescent="0.25">
      <c r="A1" s="78" t="s">
        <v>124</v>
      </c>
      <c r="B1" s="79"/>
      <c r="C1" s="28"/>
      <c r="D1" s="28"/>
      <c r="E1" s="28"/>
      <c r="F1" s="28"/>
      <c r="G1" s="28"/>
    </row>
    <row r="2" spans="1:7" x14ac:dyDescent="0.25">
      <c r="A2" s="54"/>
      <c r="B2" s="55"/>
    </row>
    <row r="3" spans="1:7" x14ac:dyDescent="0.25">
      <c r="A3" s="29" t="s">
        <v>62</v>
      </c>
      <c r="B3" s="56"/>
    </row>
    <row r="4" spans="1:7" x14ac:dyDescent="0.25">
      <c r="A4" s="57"/>
      <c r="B4" s="58"/>
    </row>
    <row r="5" spans="1:7" x14ac:dyDescent="0.25">
      <c r="A5" s="30" t="s">
        <v>63</v>
      </c>
      <c r="B5" s="58"/>
    </row>
    <row r="6" spans="1:7" x14ac:dyDescent="0.25">
      <c r="A6" s="57"/>
      <c r="B6" s="58">
        <v>0</v>
      </c>
    </row>
    <row r="7" spans="1:7" x14ac:dyDescent="0.25">
      <c r="A7" s="30" t="s">
        <v>64</v>
      </c>
      <c r="B7" s="58"/>
    </row>
    <row r="8" spans="1:7" x14ac:dyDescent="0.25">
      <c r="A8" s="59" t="s">
        <v>65</v>
      </c>
      <c r="B8" s="58">
        <v>0</v>
      </c>
    </row>
    <row r="9" spans="1:7" x14ac:dyDescent="0.25">
      <c r="A9" s="59" t="s">
        <v>66</v>
      </c>
      <c r="B9" s="58">
        <v>0</v>
      </c>
    </row>
    <row r="10" spans="1:7" x14ac:dyDescent="0.25">
      <c r="A10" s="59"/>
      <c r="B10" s="58"/>
    </row>
    <row r="11" spans="1:7" x14ac:dyDescent="0.25">
      <c r="A11" s="5" t="s">
        <v>67</v>
      </c>
      <c r="B11" s="58"/>
    </row>
    <row r="12" spans="1:7" x14ac:dyDescent="0.25">
      <c r="A12" s="69" t="s">
        <v>108</v>
      </c>
      <c r="B12" s="58">
        <v>395.81</v>
      </c>
    </row>
    <row r="13" spans="1:7" x14ac:dyDescent="0.25">
      <c r="A13" s="59"/>
      <c r="B13" s="58"/>
    </row>
    <row r="14" spans="1:7" x14ac:dyDescent="0.25">
      <c r="A14" s="5" t="s">
        <v>68</v>
      </c>
      <c r="B14" s="58"/>
    </row>
    <row r="15" spans="1:7" ht="30" x14ac:dyDescent="0.25">
      <c r="A15" s="70" t="s">
        <v>140</v>
      </c>
      <c r="B15" s="58">
        <v>10000</v>
      </c>
    </row>
    <row r="16" spans="1:7" ht="30" x14ac:dyDescent="0.25">
      <c r="A16" s="70" t="s">
        <v>141</v>
      </c>
      <c r="B16" s="58">
        <v>2817.83</v>
      </c>
    </row>
    <row r="17" spans="1:2" x14ac:dyDescent="0.25">
      <c r="A17" s="5" t="s">
        <v>69</v>
      </c>
      <c r="B17" s="31">
        <f>SUM(B5:B16)</f>
        <v>13213.64</v>
      </c>
    </row>
    <row r="18" spans="1:2" x14ac:dyDescent="0.25">
      <c r="A18" s="59"/>
      <c r="B18" s="58"/>
    </row>
    <row r="19" spans="1:2" x14ac:dyDescent="0.25">
      <c r="A19" s="32" t="s">
        <v>70</v>
      </c>
      <c r="B19" s="56"/>
    </row>
    <row r="20" spans="1:2" x14ac:dyDescent="0.25">
      <c r="A20" s="59"/>
      <c r="B20" s="58"/>
    </row>
    <row r="21" spans="1:2" x14ac:dyDescent="0.25">
      <c r="A21" s="5" t="s">
        <v>73</v>
      </c>
      <c r="B21" s="58">
        <v>0</v>
      </c>
    </row>
    <row r="22" spans="1:2" x14ac:dyDescent="0.25">
      <c r="A22" s="59"/>
      <c r="B22" s="58"/>
    </row>
    <row r="23" spans="1:2" x14ac:dyDescent="0.25">
      <c r="A23" s="5" t="s">
        <v>74</v>
      </c>
      <c r="B23" s="58">
        <f>(382.28+382.28+1278.69)+(88.17+8.06+7.06+1165.62)</f>
        <v>3312.16</v>
      </c>
    </row>
    <row r="24" spans="1:2" x14ac:dyDescent="0.25">
      <c r="B24" s="58"/>
    </row>
    <row r="25" spans="1:2" x14ac:dyDescent="0.25">
      <c r="A25" s="5" t="s">
        <v>75</v>
      </c>
      <c r="B25" s="58">
        <v>0</v>
      </c>
    </row>
    <row r="26" spans="1:2" x14ac:dyDescent="0.25">
      <c r="A26" s="59"/>
      <c r="B26" s="58"/>
    </row>
    <row r="27" spans="1:2" x14ac:dyDescent="0.25">
      <c r="A27" s="5" t="s">
        <v>76</v>
      </c>
      <c r="B27" s="58">
        <v>0</v>
      </c>
    </row>
    <row r="28" spans="1:2" x14ac:dyDescent="0.25">
      <c r="A28" s="59"/>
      <c r="B28" s="58"/>
    </row>
    <row r="29" spans="1:2" x14ac:dyDescent="0.25">
      <c r="A29" s="5" t="s">
        <v>71</v>
      </c>
      <c r="B29" s="58">
        <v>0</v>
      </c>
    </row>
    <row r="30" spans="1:2" x14ac:dyDescent="0.25">
      <c r="A30" s="59"/>
      <c r="B30" s="58"/>
    </row>
    <row r="31" spans="1:2" x14ac:dyDescent="0.25">
      <c r="A31" s="5" t="s">
        <v>115</v>
      </c>
      <c r="B31" s="58">
        <f>208.32+18.01+2.88+177.2+12.3+11.11+540.57+200</f>
        <v>1170.3900000000001</v>
      </c>
    </row>
    <row r="32" spans="1:2" x14ac:dyDescent="0.25">
      <c r="A32" s="59"/>
      <c r="B32" s="58"/>
    </row>
    <row r="33" spans="1:3" x14ac:dyDescent="0.25">
      <c r="A33" s="5" t="s">
        <v>72</v>
      </c>
      <c r="B33" s="31">
        <f>SUM(B21:B32)</f>
        <v>4482.55</v>
      </c>
    </row>
    <row r="34" spans="1:3" x14ac:dyDescent="0.25">
      <c r="A34" s="59"/>
      <c r="B34" s="58"/>
    </row>
    <row r="35" spans="1:3" x14ac:dyDescent="0.25">
      <c r="A35" s="5" t="s">
        <v>12</v>
      </c>
      <c r="B35" s="31">
        <f>B17-B33</f>
        <v>8731.09</v>
      </c>
    </row>
    <row r="36" spans="1:3" x14ac:dyDescent="0.25">
      <c r="A36"/>
      <c r="B36"/>
    </row>
    <row r="37" spans="1:3" x14ac:dyDescent="0.25">
      <c r="A37"/>
      <c r="B37"/>
    </row>
    <row r="38" spans="1:3" x14ac:dyDescent="0.25">
      <c r="A38"/>
      <c r="B38"/>
    </row>
    <row r="39" spans="1:3" x14ac:dyDescent="0.25">
      <c r="A39" s="34" t="s">
        <v>125</v>
      </c>
      <c r="B39"/>
    </row>
    <row r="40" spans="1:3" x14ac:dyDescent="0.25">
      <c r="A40" s="34"/>
      <c r="B40"/>
    </row>
    <row r="41" spans="1:3" x14ac:dyDescent="0.25">
      <c r="A41" s="34" t="s">
        <v>52</v>
      </c>
      <c r="B41" s="34"/>
      <c r="C41" s="34" t="s">
        <v>54</v>
      </c>
    </row>
    <row r="42" spans="1:3" x14ac:dyDescent="0.25">
      <c r="A42"/>
      <c r="B42"/>
      <c r="C42" s="34"/>
    </row>
    <row r="43" spans="1:3" x14ac:dyDescent="0.25">
      <c r="A43"/>
      <c r="B43"/>
      <c r="C43" s="34"/>
    </row>
    <row r="44" spans="1:3" x14ac:dyDescent="0.25">
      <c r="A44"/>
      <c r="B44"/>
      <c r="C44" s="34"/>
    </row>
    <row r="45" spans="1:3" x14ac:dyDescent="0.25">
      <c r="A45" s="34" t="s">
        <v>53</v>
      </c>
      <c r="B45" s="34"/>
      <c r="C45" s="34" t="s">
        <v>103</v>
      </c>
    </row>
    <row r="46" spans="1:3" x14ac:dyDescent="0.25">
      <c r="A46"/>
      <c r="B46"/>
      <c r="C46" s="34"/>
    </row>
  </sheetData>
  <mergeCells count="1">
    <mergeCell ref="A1:B1"/>
  </mergeCells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5"/>
  <sheetViews>
    <sheetView workbookViewId="0">
      <selection activeCell="F12" sqref="F11:F12"/>
    </sheetView>
  </sheetViews>
  <sheetFormatPr defaultRowHeight="15" x14ac:dyDescent="0.25"/>
  <cols>
    <col min="2" max="2" width="45" customWidth="1"/>
    <col min="3" max="3" width="56.140625" customWidth="1"/>
  </cols>
  <sheetData>
    <row r="2" spans="2:3" x14ac:dyDescent="0.25">
      <c r="B2" s="80" t="s">
        <v>112</v>
      </c>
      <c r="C2" s="81"/>
    </row>
    <row r="3" spans="2:3" x14ac:dyDescent="0.25">
      <c r="B3" s="29" t="s">
        <v>62</v>
      </c>
      <c r="C3" s="36"/>
    </row>
    <row r="4" spans="2:3" x14ac:dyDescent="0.25">
      <c r="B4" s="37"/>
      <c r="C4" s="38"/>
    </row>
    <row r="5" spans="2:3" ht="30" x14ac:dyDescent="0.25">
      <c r="B5" s="53" t="s">
        <v>139</v>
      </c>
      <c r="C5" s="3">
        <v>1000</v>
      </c>
    </row>
    <row r="6" spans="2:3" x14ac:dyDescent="0.25">
      <c r="B6" s="1" t="s">
        <v>108</v>
      </c>
      <c r="C6" s="2">
        <v>186.18</v>
      </c>
    </row>
    <row r="7" spans="2:3" x14ac:dyDescent="0.25">
      <c r="B7" s="5" t="s">
        <v>69</v>
      </c>
      <c r="C7" s="31">
        <f>C5+C6</f>
        <v>1186.18</v>
      </c>
    </row>
    <row r="8" spans="2:3" x14ac:dyDescent="0.25">
      <c r="B8" s="32" t="s">
        <v>113</v>
      </c>
      <c r="C8" s="36"/>
    </row>
    <row r="9" spans="2:3" x14ac:dyDescent="0.25">
      <c r="B9" s="39"/>
      <c r="C9" s="38"/>
    </row>
    <row r="10" spans="2:3" x14ac:dyDescent="0.25">
      <c r="B10" s="51" t="s">
        <v>126</v>
      </c>
      <c r="C10" s="38">
        <v>1186.18</v>
      </c>
    </row>
    <row r="11" spans="2:3" x14ac:dyDescent="0.25">
      <c r="B11" s="39"/>
      <c r="C11" s="38"/>
    </row>
    <row r="12" spans="2:3" x14ac:dyDescent="0.25">
      <c r="B12" s="52"/>
      <c r="C12" s="38"/>
    </row>
    <row r="13" spans="2:3" x14ac:dyDescent="0.25">
      <c r="B13" s="52"/>
      <c r="C13" s="38"/>
    </row>
    <row r="14" spans="2:3" x14ac:dyDescent="0.25">
      <c r="B14" s="39"/>
      <c r="C14" s="38"/>
    </row>
    <row r="15" spans="2:3" x14ac:dyDescent="0.25">
      <c r="B15" s="5" t="s">
        <v>72</v>
      </c>
      <c r="C15" s="31">
        <f>C13+C12+C10</f>
        <v>1186.18</v>
      </c>
    </row>
    <row r="16" spans="2:3" x14ac:dyDescent="0.25">
      <c r="B16" s="5" t="s">
        <v>12</v>
      </c>
      <c r="C16" s="31">
        <f>C7-C15</f>
        <v>0</v>
      </c>
    </row>
    <row r="19" spans="2:4" x14ac:dyDescent="0.25">
      <c r="B19" s="34" t="s">
        <v>125</v>
      </c>
      <c r="C19" s="34"/>
      <c r="D19" s="34"/>
    </row>
    <row r="20" spans="2:4" x14ac:dyDescent="0.25">
      <c r="B20" s="34" t="s">
        <v>52</v>
      </c>
      <c r="C20" s="34" t="s">
        <v>54</v>
      </c>
    </row>
    <row r="21" spans="2:4" x14ac:dyDescent="0.25">
      <c r="C21" s="34"/>
    </row>
    <row r="22" spans="2:4" x14ac:dyDescent="0.25">
      <c r="C22" s="34"/>
    </row>
    <row r="23" spans="2:4" x14ac:dyDescent="0.25">
      <c r="C23" s="34"/>
    </row>
    <row r="24" spans="2:4" x14ac:dyDescent="0.25">
      <c r="B24" s="34" t="s">
        <v>53</v>
      </c>
      <c r="C24" s="34" t="s">
        <v>109</v>
      </c>
    </row>
    <row r="25" spans="2:4" x14ac:dyDescent="0.25">
      <c r="D25" s="34"/>
    </row>
  </sheetData>
  <mergeCells count="1">
    <mergeCell ref="B2:C2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I16" sqref="I16"/>
    </sheetView>
  </sheetViews>
  <sheetFormatPr defaultRowHeight="15" x14ac:dyDescent="0.25"/>
  <cols>
    <col min="1" max="1" width="40.7109375" style="60" customWidth="1"/>
    <col min="2" max="2" width="29.140625" style="61" customWidth="1"/>
    <col min="4" max="4" width="15.140625" customWidth="1"/>
  </cols>
  <sheetData>
    <row r="1" spans="1:7" ht="30.75" customHeight="1" x14ac:dyDescent="0.25">
      <c r="A1" s="78" t="s">
        <v>127</v>
      </c>
      <c r="B1" s="79"/>
      <c r="C1" s="28"/>
      <c r="D1" s="28"/>
      <c r="E1" s="28"/>
      <c r="F1" s="28"/>
      <c r="G1" s="28"/>
    </row>
    <row r="2" spans="1:7" x14ac:dyDescent="0.25">
      <c r="A2" s="54"/>
      <c r="B2" s="55"/>
    </row>
    <row r="3" spans="1:7" x14ac:dyDescent="0.25">
      <c r="A3" s="29" t="s">
        <v>62</v>
      </c>
      <c r="B3" s="56"/>
    </row>
    <row r="4" spans="1:7" x14ac:dyDescent="0.25">
      <c r="A4" s="57"/>
      <c r="B4" s="58"/>
    </row>
    <row r="5" spans="1:7" x14ac:dyDescent="0.25">
      <c r="A5" s="30" t="s">
        <v>63</v>
      </c>
      <c r="B5" s="58"/>
    </row>
    <row r="6" spans="1:7" x14ac:dyDescent="0.25">
      <c r="A6" s="57"/>
      <c r="B6" s="58">
        <v>0</v>
      </c>
    </row>
    <row r="7" spans="1:7" x14ac:dyDescent="0.25">
      <c r="A7" s="30" t="s">
        <v>64</v>
      </c>
      <c r="B7" s="58"/>
    </row>
    <row r="8" spans="1:7" x14ac:dyDescent="0.25">
      <c r="A8" s="59" t="s">
        <v>65</v>
      </c>
      <c r="B8" s="58">
        <v>0</v>
      </c>
    </row>
    <row r="9" spans="1:7" x14ac:dyDescent="0.25">
      <c r="A9" s="59" t="s">
        <v>66</v>
      </c>
      <c r="B9" s="58">
        <v>0</v>
      </c>
    </row>
    <row r="10" spans="1:7" x14ac:dyDescent="0.25">
      <c r="A10" s="59"/>
      <c r="B10" s="58"/>
    </row>
    <row r="11" spans="1:7" x14ac:dyDescent="0.25">
      <c r="A11" s="5" t="s">
        <v>67</v>
      </c>
      <c r="B11" s="58"/>
    </row>
    <row r="12" spans="1:7" x14ac:dyDescent="0.25">
      <c r="A12" s="68" t="s">
        <v>108</v>
      </c>
      <c r="B12" s="58">
        <v>513.74</v>
      </c>
    </row>
    <row r="13" spans="1:7" x14ac:dyDescent="0.25">
      <c r="A13" s="59"/>
      <c r="B13" s="58"/>
    </row>
    <row r="14" spans="1:7" x14ac:dyDescent="0.25">
      <c r="A14" s="5" t="s">
        <v>68</v>
      </c>
      <c r="B14" s="58"/>
    </row>
    <row r="15" spans="1:7" x14ac:dyDescent="0.25">
      <c r="A15" s="71" t="s">
        <v>137</v>
      </c>
      <c r="B15" s="58">
        <v>1000</v>
      </c>
    </row>
    <row r="16" spans="1:7" ht="30" x14ac:dyDescent="0.25">
      <c r="A16" s="70" t="s">
        <v>138</v>
      </c>
      <c r="B16" s="58">
        <v>1000</v>
      </c>
    </row>
    <row r="17" spans="1:2" x14ac:dyDescent="0.25">
      <c r="A17" s="5" t="s">
        <v>69</v>
      </c>
      <c r="B17" s="31">
        <f>SUM(B5:B16)</f>
        <v>2513.7399999999998</v>
      </c>
    </row>
    <row r="18" spans="1:2" x14ac:dyDescent="0.25">
      <c r="A18" s="59"/>
      <c r="B18" s="58"/>
    </row>
    <row r="19" spans="1:2" x14ac:dyDescent="0.25">
      <c r="A19" s="32" t="s">
        <v>70</v>
      </c>
      <c r="B19" s="56"/>
    </row>
    <row r="20" spans="1:2" x14ac:dyDescent="0.25">
      <c r="A20" s="59"/>
      <c r="B20" s="58"/>
    </row>
    <row r="21" spans="1:2" x14ac:dyDescent="0.25">
      <c r="A21" s="5" t="s">
        <v>73</v>
      </c>
      <c r="B21" s="58">
        <v>0</v>
      </c>
    </row>
    <row r="22" spans="1:2" x14ac:dyDescent="0.25">
      <c r="A22" s="59"/>
      <c r="B22" s="58"/>
    </row>
    <row r="23" spans="1:2" x14ac:dyDescent="0.25">
      <c r="A23" s="5" t="s">
        <v>74</v>
      </c>
      <c r="B23" s="58"/>
    </row>
    <row r="24" spans="1:2" x14ac:dyDescent="0.25">
      <c r="B24" s="58"/>
    </row>
    <row r="25" spans="1:2" x14ac:dyDescent="0.25">
      <c r="A25" s="5" t="s">
        <v>75</v>
      </c>
      <c r="B25" s="58">
        <v>0</v>
      </c>
    </row>
    <row r="26" spans="1:2" x14ac:dyDescent="0.25">
      <c r="A26" s="59"/>
      <c r="B26" s="58"/>
    </row>
    <row r="27" spans="1:2" x14ac:dyDescent="0.25">
      <c r="A27" s="5" t="s">
        <v>76</v>
      </c>
      <c r="B27" s="58">
        <v>0</v>
      </c>
    </row>
    <row r="28" spans="1:2" x14ac:dyDescent="0.25">
      <c r="A28" s="59"/>
      <c r="B28" s="58"/>
    </row>
    <row r="29" spans="1:2" x14ac:dyDescent="0.25">
      <c r="A29" s="5" t="s">
        <v>71</v>
      </c>
      <c r="B29" s="58">
        <v>0</v>
      </c>
    </row>
    <row r="30" spans="1:2" x14ac:dyDescent="0.25">
      <c r="A30" s="59"/>
      <c r="B30" s="58"/>
    </row>
    <row r="31" spans="1:2" x14ac:dyDescent="0.25">
      <c r="A31" s="5" t="s">
        <v>128</v>
      </c>
      <c r="B31" s="58">
        <f>(1009.45)+(1504.29)</f>
        <v>2513.7399999999998</v>
      </c>
    </row>
    <row r="32" spans="1:2" x14ac:dyDescent="0.25">
      <c r="A32" s="59"/>
      <c r="B32" s="58"/>
    </row>
    <row r="33" spans="1:3" x14ac:dyDescent="0.25">
      <c r="A33" s="5" t="s">
        <v>72</v>
      </c>
      <c r="B33" s="31">
        <f>SUM(B22:B32)</f>
        <v>2513.7399999999998</v>
      </c>
    </row>
    <row r="34" spans="1:3" x14ac:dyDescent="0.25">
      <c r="A34" s="59"/>
      <c r="B34" s="58"/>
    </row>
    <row r="35" spans="1:3" x14ac:dyDescent="0.25">
      <c r="A35" s="5" t="s">
        <v>12</v>
      </c>
      <c r="B35" s="31">
        <f>B17-B33</f>
        <v>0</v>
      </c>
    </row>
    <row r="36" spans="1:3" x14ac:dyDescent="0.25">
      <c r="A36"/>
      <c r="B36"/>
    </row>
    <row r="37" spans="1:3" x14ac:dyDescent="0.25">
      <c r="A37"/>
      <c r="B37"/>
    </row>
    <row r="38" spans="1:3" x14ac:dyDescent="0.25">
      <c r="A38"/>
      <c r="B38"/>
    </row>
    <row r="39" spans="1:3" x14ac:dyDescent="0.25">
      <c r="A39" s="34" t="s">
        <v>125</v>
      </c>
      <c r="B39"/>
    </row>
    <row r="40" spans="1:3" x14ac:dyDescent="0.25">
      <c r="A40" s="34"/>
      <c r="B40"/>
    </row>
    <row r="41" spans="1:3" x14ac:dyDescent="0.25">
      <c r="A41" s="34" t="s">
        <v>52</v>
      </c>
      <c r="B41" s="34"/>
      <c r="C41" s="34" t="s">
        <v>54</v>
      </c>
    </row>
    <row r="42" spans="1:3" x14ac:dyDescent="0.25">
      <c r="A42"/>
      <c r="B42"/>
      <c r="C42" s="34"/>
    </row>
    <row r="43" spans="1:3" x14ac:dyDescent="0.25">
      <c r="A43"/>
      <c r="B43"/>
      <c r="C43" s="34"/>
    </row>
    <row r="44" spans="1:3" x14ac:dyDescent="0.25">
      <c r="A44"/>
      <c r="B44"/>
      <c r="C44" s="34"/>
    </row>
    <row r="45" spans="1:3" x14ac:dyDescent="0.25">
      <c r="A45" s="34" t="s">
        <v>53</v>
      </c>
      <c r="B45" s="34"/>
      <c r="C45" s="34" t="s">
        <v>103</v>
      </c>
    </row>
    <row r="46" spans="1:3" x14ac:dyDescent="0.25">
      <c r="A46"/>
      <c r="B46"/>
      <c r="C46" s="3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L23" sqref="L23"/>
    </sheetView>
  </sheetViews>
  <sheetFormatPr defaultRowHeight="15" x14ac:dyDescent="0.25"/>
  <cols>
    <col min="1" max="1" width="40.7109375" style="60" customWidth="1"/>
    <col min="2" max="2" width="29.140625" style="61" customWidth="1"/>
    <col min="4" max="4" width="15.140625" customWidth="1"/>
  </cols>
  <sheetData>
    <row r="1" spans="1:7" ht="30.75" customHeight="1" x14ac:dyDescent="0.25">
      <c r="A1" s="78" t="s">
        <v>129</v>
      </c>
      <c r="B1" s="79"/>
      <c r="C1" s="28"/>
      <c r="D1" s="28"/>
      <c r="E1" s="28"/>
      <c r="F1" s="28"/>
      <c r="G1" s="28"/>
    </row>
    <row r="2" spans="1:7" x14ac:dyDescent="0.25">
      <c r="A2" s="54"/>
      <c r="B2" s="55"/>
    </row>
    <row r="3" spans="1:7" x14ac:dyDescent="0.25">
      <c r="A3" s="29" t="s">
        <v>62</v>
      </c>
      <c r="B3" s="56"/>
    </row>
    <row r="4" spans="1:7" x14ac:dyDescent="0.25">
      <c r="A4" s="57"/>
      <c r="B4" s="58"/>
    </row>
    <row r="5" spans="1:7" x14ac:dyDescent="0.25">
      <c r="A5" s="30" t="s">
        <v>63</v>
      </c>
      <c r="B5" s="58"/>
    </row>
    <row r="6" spans="1:7" x14ac:dyDescent="0.25">
      <c r="A6" s="57"/>
      <c r="B6" s="58">
        <v>0</v>
      </c>
    </row>
    <row r="7" spans="1:7" x14ac:dyDescent="0.25">
      <c r="A7" s="30" t="s">
        <v>64</v>
      </c>
      <c r="B7" s="58"/>
    </row>
    <row r="8" spans="1:7" x14ac:dyDescent="0.25">
      <c r="A8" s="59" t="s">
        <v>65</v>
      </c>
      <c r="B8" s="58">
        <v>0</v>
      </c>
    </row>
    <row r="9" spans="1:7" x14ac:dyDescent="0.25">
      <c r="A9" s="59" t="s">
        <v>66</v>
      </c>
      <c r="B9" s="58">
        <v>0</v>
      </c>
    </row>
    <row r="10" spans="1:7" x14ac:dyDescent="0.25">
      <c r="A10" s="59"/>
      <c r="B10" s="58"/>
    </row>
    <row r="11" spans="1:7" x14ac:dyDescent="0.25">
      <c r="A11" s="5" t="s">
        <v>67</v>
      </c>
      <c r="B11" s="58"/>
    </row>
    <row r="12" spans="1:7" x14ac:dyDescent="0.25">
      <c r="A12" s="68" t="s">
        <v>108</v>
      </c>
      <c r="B12" s="58">
        <v>52.56</v>
      </c>
    </row>
    <row r="13" spans="1:7" x14ac:dyDescent="0.25">
      <c r="A13" s="59"/>
      <c r="B13" s="58"/>
    </row>
    <row r="14" spans="1:7" x14ac:dyDescent="0.25">
      <c r="A14" s="5" t="s">
        <v>68</v>
      </c>
      <c r="B14" s="58"/>
    </row>
    <row r="15" spans="1:7" x14ac:dyDescent="0.25">
      <c r="A15" s="71" t="s">
        <v>136</v>
      </c>
      <c r="B15" s="58">
        <v>9500</v>
      </c>
    </row>
    <row r="16" spans="1:7" ht="30" x14ac:dyDescent="0.25">
      <c r="A16" s="70" t="s">
        <v>135</v>
      </c>
      <c r="B16" s="58">
        <v>5000</v>
      </c>
    </row>
    <row r="17" spans="1:2" x14ac:dyDescent="0.25">
      <c r="A17" s="5" t="s">
        <v>69</v>
      </c>
      <c r="B17" s="31">
        <f>SUM(B5:B16)</f>
        <v>14552.56</v>
      </c>
    </row>
    <row r="18" spans="1:2" x14ac:dyDescent="0.25">
      <c r="A18" s="59"/>
      <c r="B18" s="58"/>
    </row>
    <row r="19" spans="1:2" x14ac:dyDescent="0.25">
      <c r="A19" s="32" t="s">
        <v>70</v>
      </c>
      <c r="B19" s="56"/>
    </row>
    <row r="20" spans="1:2" x14ac:dyDescent="0.25">
      <c r="A20" s="59"/>
      <c r="B20" s="58"/>
    </row>
    <row r="21" spans="1:2" x14ac:dyDescent="0.25">
      <c r="A21" s="5" t="s">
        <v>130</v>
      </c>
      <c r="B21" s="58">
        <f>(1938.48)</f>
        <v>1938.48</v>
      </c>
    </row>
    <row r="22" spans="1:2" x14ac:dyDescent="0.25">
      <c r="A22" s="59"/>
      <c r="B22" s="58"/>
    </row>
    <row r="23" spans="1:2" x14ac:dyDescent="0.25">
      <c r="A23" s="5" t="s">
        <v>74</v>
      </c>
      <c r="B23" s="58">
        <f>155+520.8+953.86+158.98+228.93+255.21+953.86+953.86+922.62+1186.18</f>
        <v>6289.3</v>
      </c>
    </row>
    <row r="24" spans="1:2" x14ac:dyDescent="0.25">
      <c r="B24" s="58"/>
    </row>
    <row r="25" spans="1:2" x14ac:dyDescent="0.25">
      <c r="A25" s="5" t="s">
        <v>75</v>
      </c>
      <c r="B25" s="58">
        <v>0</v>
      </c>
    </row>
    <row r="26" spans="1:2" x14ac:dyDescent="0.25">
      <c r="A26" s="59"/>
      <c r="B26" s="58"/>
    </row>
    <row r="27" spans="1:2" x14ac:dyDescent="0.25">
      <c r="A27" s="5" t="s">
        <v>76</v>
      </c>
      <c r="B27" s="58">
        <v>0</v>
      </c>
    </row>
    <row r="28" spans="1:2" x14ac:dyDescent="0.25">
      <c r="A28" s="59"/>
      <c r="B28" s="58"/>
    </row>
    <row r="29" spans="1:2" x14ac:dyDescent="0.25">
      <c r="A29" s="5" t="s">
        <v>71</v>
      </c>
      <c r="B29" s="58">
        <v>0</v>
      </c>
    </row>
    <row r="30" spans="1:2" x14ac:dyDescent="0.25">
      <c r="A30" s="59"/>
      <c r="B30" s="58"/>
    </row>
    <row r="31" spans="1:2" x14ac:dyDescent="0.25">
      <c r="A31" s="5" t="s">
        <v>128</v>
      </c>
      <c r="B31" s="58">
        <f>(2122.08+992)+(721.69+56.5+73.5)</f>
        <v>3965.77</v>
      </c>
    </row>
    <row r="32" spans="1:2" x14ac:dyDescent="0.25">
      <c r="A32" s="59"/>
      <c r="B32" s="58"/>
    </row>
    <row r="33" spans="1:3" x14ac:dyDescent="0.25">
      <c r="A33" s="5" t="s">
        <v>72</v>
      </c>
      <c r="B33" s="31">
        <f>SUM(B21:B32)</f>
        <v>12193.550000000001</v>
      </c>
    </row>
    <row r="34" spans="1:3" x14ac:dyDescent="0.25">
      <c r="A34" s="59"/>
      <c r="B34" s="58"/>
    </row>
    <row r="35" spans="1:3" x14ac:dyDescent="0.25">
      <c r="A35" s="5" t="s">
        <v>12</v>
      </c>
      <c r="B35" s="31">
        <f>B17-B33</f>
        <v>2359.0099999999984</v>
      </c>
    </row>
    <row r="36" spans="1:3" x14ac:dyDescent="0.25">
      <c r="A36"/>
      <c r="B36"/>
    </row>
    <row r="37" spans="1:3" x14ac:dyDescent="0.25">
      <c r="A37"/>
      <c r="B37"/>
    </row>
    <row r="38" spans="1:3" x14ac:dyDescent="0.25">
      <c r="A38"/>
      <c r="B38"/>
    </row>
    <row r="39" spans="1:3" x14ac:dyDescent="0.25">
      <c r="A39" s="34" t="s">
        <v>125</v>
      </c>
      <c r="B39"/>
    </row>
    <row r="40" spans="1:3" x14ac:dyDescent="0.25">
      <c r="A40" s="34"/>
      <c r="B40"/>
    </row>
    <row r="41" spans="1:3" x14ac:dyDescent="0.25">
      <c r="A41" s="34" t="s">
        <v>52</v>
      </c>
      <c r="B41" s="34"/>
      <c r="C41" s="34" t="s">
        <v>54</v>
      </c>
    </row>
    <row r="42" spans="1:3" x14ac:dyDescent="0.25">
      <c r="A42"/>
      <c r="B42"/>
      <c r="C42" s="34"/>
    </row>
    <row r="43" spans="1:3" x14ac:dyDescent="0.25">
      <c r="A43"/>
      <c r="B43"/>
      <c r="C43" s="34"/>
    </row>
    <row r="44" spans="1:3" x14ac:dyDescent="0.25">
      <c r="A44"/>
      <c r="B44"/>
      <c r="C44" s="34"/>
    </row>
    <row r="45" spans="1:3" x14ac:dyDescent="0.25">
      <c r="A45" s="34" t="s">
        <v>53</v>
      </c>
      <c r="B45" s="34"/>
      <c r="C45" s="34" t="s">
        <v>103</v>
      </c>
    </row>
    <row r="46" spans="1:3" x14ac:dyDescent="0.25">
      <c r="A46"/>
      <c r="B46"/>
      <c r="C46" s="3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ΑΠΟΛΟΓΙΣΜΟΣ 2023</vt:lpstr>
      <vt:lpstr>ΤΑΜ.ΔΙΑΘΕΣΙΜΑ 2023</vt:lpstr>
      <vt:lpstr>ΑΠΟΛ. ΚΡΑΤΙΚΩΝ ΕΠΙΧΟΡΗΓ.2023</vt:lpstr>
      <vt:lpstr>ΑΠ.2023 ΥΠ. ΠΟΛΙΤΙΣΜΟΥ</vt:lpstr>
      <vt:lpstr>ΑΠ.2023 ΔΗΜΟΥ ΚΟΜΟΤΗΝΗΣ</vt:lpstr>
      <vt:lpstr>ΚΡΑΤΙΚΟ ΛΑΧΕΙΟ 2022- 2023</vt:lpstr>
      <vt:lpstr>ΥΠΟΥΡ.ΕΡΓ.2022-2023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2024-03-21T10:29:23Z</dcterms:modified>
</cp:coreProperties>
</file>